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2/RAM/Rahandusministeerium/Jüri tn 12, Võru/"/>
    </mc:Choice>
  </mc:AlternateContent>
  <xr:revisionPtr revIDLastSave="169" documentId="13_ncr:1_{D325B7B4-D1BD-498B-831B-9AE299580FC9}" xr6:coauthVersionLast="47" xr6:coauthVersionMax="47" xr10:uidLastSave="{54FE2DCD-D05E-447F-9D83-FE9DEAFD6B04}"/>
  <bookViews>
    <workbookView xWindow="3225" yWindow="1590" windowWidth="28800" windowHeight="17940" xr2:uid="{00000000-000D-0000-FFFF-FFFF00000000}"/>
  </bookViews>
  <sheets>
    <sheet name="Lisa 3" sheetId="6" r:id="rId1"/>
    <sheet name="Annuiteetgraafik al 01.03.2022" sheetId="5" r:id="rId2"/>
    <sheet name="Abitabel" sheetId="7" r:id="rId3"/>
    <sheet name="turupõhine (erasektor)" sheetId="2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7" l="1"/>
  <c r="H28" i="7"/>
  <c r="H19" i="7"/>
  <c r="H27" i="7" l="1"/>
  <c r="H16" i="7"/>
  <c r="H15" i="7"/>
  <c r="E27" i="7"/>
  <c r="E22" i="6"/>
  <c r="E23" i="6"/>
  <c r="E24" i="6"/>
  <c r="E25" i="6"/>
  <c r="E20" i="6"/>
  <c r="E16" i="6"/>
  <c r="E15" i="6"/>
  <c r="E14" i="6"/>
  <c r="E13" i="6"/>
  <c r="E24" i="7"/>
  <c r="E25" i="7"/>
  <c r="E26" i="7"/>
  <c r="E22" i="7"/>
  <c r="E15" i="7"/>
  <c r="E16" i="7"/>
  <c r="E17" i="7"/>
  <c r="E18" i="7"/>
  <c r="E14" i="7"/>
  <c r="E28" i="7" l="1"/>
  <c r="H24" i="7" l="1"/>
  <c r="H25" i="7"/>
  <c r="G24" i="7"/>
  <c r="G25" i="7"/>
  <c r="G26" i="7"/>
  <c r="H26" i="7" s="1"/>
  <c r="G27" i="7"/>
  <c r="G22" i="7"/>
  <c r="H22" i="7" s="1"/>
  <c r="G16" i="7"/>
  <c r="G17" i="7"/>
  <c r="H17" i="7" s="1"/>
  <c r="G18" i="7"/>
  <c r="H18" i="7" s="1"/>
  <c r="H14" i="7"/>
  <c r="F22" i="6"/>
  <c r="F23" i="6"/>
  <c r="F24" i="6"/>
  <c r="F25" i="6"/>
  <c r="F20" i="6"/>
  <c r="F14" i="6"/>
  <c r="F15" i="6"/>
  <c r="F16" i="6"/>
  <c r="F13" i="6"/>
  <c r="G14" i="7" l="1"/>
  <c r="F28" i="7"/>
  <c r="D9" i="5"/>
  <c r="G28" i="7" l="1"/>
  <c r="M4" i="5" l="1"/>
  <c r="E10" i="5" s="1"/>
  <c r="E12" i="5" s="1"/>
  <c r="D8" i="5"/>
  <c r="E19" i="2"/>
  <c r="E29" i="2"/>
  <c r="A17" i="5"/>
  <c r="A18" i="5" s="1"/>
  <c r="A19" i="5" s="1"/>
  <c r="A20" i="5" s="1"/>
  <c r="A21" i="5" s="1"/>
  <c r="A22" i="5" s="1"/>
  <c r="A23" i="5" s="1"/>
  <c r="A24" i="5" s="1"/>
  <c r="A25" i="5" s="1"/>
  <c r="A26" i="5" s="1"/>
  <c r="F24" i="2"/>
  <c r="F25" i="2"/>
  <c r="F26" i="2"/>
  <c r="F27" i="2"/>
  <c r="F22" i="2"/>
  <c r="F13" i="2"/>
  <c r="F14" i="2"/>
  <c r="F15" i="2"/>
  <c r="F16" i="2"/>
  <c r="F17" i="2"/>
  <c r="F18" i="2"/>
  <c r="F12" i="2"/>
  <c r="E31" i="2" l="1"/>
  <c r="E32" i="2" s="1"/>
  <c r="E33" i="2" s="1"/>
  <c r="E11" i="5"/>
  <c r="F17" i="5" s="1"/>
  <c r="F29" i="2"/>
  <c r="F19" i="2"/>
  <c r="C17" i="5" l="1"/>
  <c r="D17" i="5" s="1"/>
  <c r="E17" i="5" s="1"/>
  <c r="G17" i="5" s="1"/>
  <c r="C18" i="5" s="1"/>
  <c r="D18" i="5" s="1"/>
  <c r="F31" i="2"/>
  <c r="F34" i="2" s="1"/>
  <c r="F18" i="5"/>
  <c r="F19" i="5" s="1"/>
  <c r="F12" i="6" s="1"/>
  <c r="E12" i="6" l="1"/>
  <c r="F17" i="6"/>
  <c r="F32" i="2"/>
  <c r="F33" i="2" s="1"/>
  <c r="F35" i="2" s="1"/>
  <c r="E17" i="6"/>
  <c r="E18" i="5"/>
  <c r="G18" i="5" s="1"/>
  <c r="C19" i="5" s="1"/>
  <c r="D19" i="5" s="1"/>
  <c r="E19" i="5" s="1"/>
  <c r="G19" i="5" s="1"/>
  <c r="C20" i="5" s="1"/>
  <c r="F20" i="5"/>
  <c r="D20" i="5" l="1"/>
  <c r="E20" i="5" s="1"/>
  <c r="G20" i="5" s="1"/>
  <c r="C21" i="5" s="1"/>
  <c r="F21" i="5"/>
  <c r="D21" i="5" l="1"/>
  <c r="E21" i="5" s="1"/>
  <c r="G21" i="5" s="1"/>
  <c r="C22" i="5" s="1"/>
  <c r="F22" i="5"/>
  <c r="D22" i="5" l="1"/>
  <c r="E22" i="5" s="1"/>
  <c r="G22" i="5" s="1"/>
  <c r="C23" i="5" s="1"/>
  <c r="F23" i="5"/>
  <c r="D23" i="5" l="1"/>
  <c r="E23" i="5" s="1"/>
  <c r="G23" i="5" s="1"/>
  <c r="C24" i="5" s="1"/>
  <c r="F24" i="5"/>
  <c r="D24" i="5" l="1"/>
  <c r="E24" i="5" s="1"/>
  <c r="G24" i="5" s="1"/>
  <c r="C25" i="5" s="1"/>
  <c r="F25" i="5"/>
  <c r="D25" i="5" l="1"/>
  <c r="E25" i="5" s="1"/>
  <c r="G25" i="5" s="1"/>
  <c r="C26" i="5" s="1"/>
  <c r="F26" i="5"/>
  <c r="D26" i="5" l="1"/>
  <c r="E26" i="5" s="1"/>
  <c r="G26" i="5" s="1"/>
  <c r="E26" i="6" l="1"/>
  <c r="E28" i="6" s="1"/>
  <c r="E29" i="6" s="1"/>
  <c r="E30" i="6" s="1"/>
  <c r="F26" i="6"/>
  <c r="F28" i="6" s="1"/>
  <c r="F31" i="6" s="1"/>
  <c r="F29" i="6" l="1"/>
  <c r="F30" i="6" s="1"/>
  <c r="F32" i="6" s="1"/>
  <c r="F19" i="7" l="1"/>
  <c r="F30" i="7" s="1"/>
  <c r="G15" i="7"/>
  <c r="G30" i="7" s="1"/>
  <c r="G31" i="7" s="1"/>
  <c r="G32" i="7" s="1"/>
  <c r="E19" i="7"/>
  <c r="E30" i="7" s="1"/>
  <c r="E31" i="7" s="1"/>
  <c r="E32" i="7" s="1"/>
  <c r="H30" i="7" l="1"/>
  <c r="H31" i="7" s="1"/>
  <c r="H32" i="7" s="1"/>
  <c r="H34" i="7" s="1"/>
  <c r="F33" i="7"/>
  <c r="F31" i="7"/>
  <c r="F32" i="7" s="1"/>
  <c r="F34" i="7" s="1"/>
  <c r="H3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Siret Kuusik</author>
    <author>Ülle Tamm</author>
  </authors>
  <commentList>
    <comment ref="F21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186"/>
          </rPr>
          <t>Siret Kuusik:</t>
        </r>
        <r>
          <rPr>
            <sz val="9"/>
            <color indexed="81"/>
            <rFont val="Segoe UI"/>
            <family val="2"/>
            <charset val="186"/>
          </rPr>
          <t xml:space="preserve">
Erasektorile pakkuda kõrvalteenuseid tegeliku tarbimise alusel, mitte fikseerituna.</t>
        </r>
      </text>
    </comment>
    <comment ref="G28" authorId="1" shapeId="0" xr:uid="{00000000-0006-0000-0300-000002000000}">
      <text>
        <r>
          <rPr>
            <b/>
            <sz val="9"/>
            <color indexed="81"/>
            <rFont val="Segoe UI"/>
            <family val="2"/>
            <charset val="186"/>
          </rPr>
          <t>Ülle Tamm:</t>
        </r>
        <r>
          <rPr>
            <sz val="9"/>
            <color indexed="81"/>
            <rFont val="Segoe UI"/>
            <family val="2"/>
            <charset val="186"/>
          </rPr>
          <t xml:space="preserve">
kui kõrvalteenuste tasud on fikseeritud, siis lisada ka vastav rida lisa 3-e. 
Erasektorlile üldjuhul fikseeritud kõrvalteenuste tasusid ei pakuta. </t>
        </r>
      </text>
    </comment>
  </commentList>
</comments>
</file>

<file path=xl/sharedStrings.xml><?xml version="1.0" encoding="utf-8"?>
<sst xmlns="http://schemas.openxmlformats.org/spreadsheetml/2006/main" count="186" uniqueCount="85">
  <si>
    <t>Lisa 3 üürilepingule nr Ü14250/18</t>
  </si>
  <si>
    <t>Üürnik</t>
  </si>
  <si>
    <t>Üüripinna aadress</t>
  </si>
  <si>
    <t>Võru maakond, Võru linn, Jüri tn 12</t>
  </si>
  <si>
    <t>Üüripind kokku (hooned)</t>
  </si>
  <si>
    <r>
      <t>m</t>
    </r>
    <r>
      <rPr>
        <b/>
        <vertAlign val="superscript"/>
        <sz val="11"/>
        <color indexed="8"/>
        <rFont val="Times New Roman"/>
        <family val="1"/>
      </rPr>
      <t>2</t>
    </r>
  </si>
  <si>
    <r>
      <t>m</t>
    </r>
    <r>
      <rPr>
        <vertAlign val="superscript"/>
        <sz val="11"/>
        <color indexed="8"/>
        <rFont val="Times New Roman"/>
        <family val="1"/>
        <charset val="186"/>
      </rPr>
      <t>2</t>
    </r>
  </si>
  <si>
    <t>Territoorium</t>
  </si>
  <si>
    <t xml:space="preserve">Üüriteenused ja üür  </t>
  </si>
  <si>
    <r>
      <t>EUR/m</t>
    </r>
    <r>
      <rPr>
        <b/>
        <vertAlign val="superscript"/>
        <sz val="11"/>
        <rFont val="Times New Roman"/>
        <family val="1"/>
      </rPr>
      <t>2</t>
    </r>
  </si>
  <si>
    <t>summa kuus</t>
  </si>
  <si>
    <r>
      <t>EUR/m</t>
    </r>
    <r>
      <rPr>
        <b/>
        <vertAlign val="superscript"/>
        <sz val="11"/>
        <color indexed="8"/>
        <rFont val="Times New Roman"/>
        <family val="1"/>
      </rPr>
      <t>2</t>
    </r>
  </si>
  <si>
    <t xml:space="preserve">Muutmise alus </t>
  </si>
  <si>
    <t>Märkused</t>
  </si>
  <si>
    <t xml:space="preserve">Kapitalikomponent </t>
  </si>
  <si>
    <t>Ei indekseerita</t>
  </si>
  <si>
    <t xml:space="preserve">Remonttööd </t>
  </si>
  <si>
    <t>Kinnisvara haldamine (haldusteenus)</t>
  </si>
  <si>
    <t>Tehnohooldus</t>
  </si>
  <si>
    <t>Omanikukohustused</t>
  </si>
  <si>
    <t>ÜÜR KOKKU</t>
  </si>
  <si>
    <t>Kõrvalteenused ja kõrvalteenuste tasud</t>
  </si>
  <si>
    <t>Heakord</t>
  </si>
  <si>
    <t>Teenuse hinnamuutus</t>
  </si>
  <si>
    <t>Kõrvalteenuste eest tasumine tegeliku kulu alusel, esitatud kulude prognoos</t>
  </si>
  <si>
    <t>Tarbimisteenused</t>
  </si>
  <si>
    <t>Elektrienergia</t>
  </si>
  <si>
    <t>Teenuse hinna ja tarbimise muutus</t>
  </si>
  <si>
    <t>Küte (soojusenergia)</t>
  </si>
  <si>
    <t>Vesi ja kanalisatsioon</t>
  </si>
  <si>
    <t>Tugiteenused (710-720, 740)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</si>
  <si>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</si>
  <si>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</si>
  <si>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</si>
  <si>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</si>
  <si>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</si>
  <si>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ÜÜR JA KÕRVALTEENUSTE TASUD KOOS KÄIBEMAKSUGA (perioodil)</t>
  </si>
  <si>
    <t>Üürileandja:</t>
  </si>
  <si>
    <t>Üürnik:</t>
  </si>
  <si>
    <t>(allkirjastatud digitaalselt)</t>
  </si>
  <si>
    <t>Üüripind</t>
  </si>
  <si>
    <t>Kapitalikomponendi annuiteetmaksegraafik - Jüri 12, Võru linn</t>
  </si>
  <si>
    <t>Kokku:</t>
  </si>
  <si>
    <t>Maksete algus</t>
  </si>
  <si>
    <t>Maksete arv</t>
  </si>
  <si>
    <t>kuud</t>
  </si>
  <si>
    <t>Kinnistu jääkmaksumus</t>
  </si>
  <si>
    <t>EUR (km-ta)</t>
  </si>
  <si>
    <t>Üürniku osakaal</t>
  </si>
  <si>
    <t>Kapitali algväärtus</t>
  </si>
  <si>
    <t>Kapitali lõppväärtus</t>
  </si>
  <si>
    <t>Kapitali tulumäär 2017 II pa</t>
  </si>
  <si>
    <t>Kuupäev</t>
  </si>
  <si>
    <t>Jrk nr</t>
  </si>
  <si>
    <t>Algjääk</t>
  </si>
  <si>
    <t>Intress</t>
  </si>
  <si>
    <t>Põhiosa</t>
  </si>
  <si>
    <t>Kap.komponent</t>
  </si>
  <si>
    <t>Lõppjääk</t>
  </si>
  <si>
    <t>Lisa 3 üürilepingule nr "number"</t>
  </si>
  <si>
    <t>Üür ja kõrvalteenuste tasu  01.01.201_ - 31.12.201_</t>
  </si>
  <si>
    <t>Amet</t>
  </si>
  <si>
    <t>maakond, vald, küla, aadress</t>
  </si>
  <si>
    <t>Üüripind (hooned)</t>
  </si>
  <si>
    <t>Netoüür</t>
  </si>
  <si>
    <r>
      <t>indekseerimine alates 01.01.</t>
    </r>
    <r>
      <rPr>
        <sz val="11"/>
        <color indexed="10"/>
        <rFont val="Times New Roman"/>
        <family val="1"/>
        <charset val="186"/>
      </rPr>
      <t>XX</t>
    </r>
    <r>
      <rPr>
        <sz val="11"/>
        <color indexed="8"/>
        <rFont val="Times New Roman"/>
        <family val="1"/>
      </rPr>
      <t>.a, 31.dets THI, max 3% aastas</t>
    </r>
  </si>
  <si>
    <t>Heakord (310, 320, 360)</t>
  </si>
  <si>
    <t>Tugiteenused (720)</t>
  </si>
  <si>
    <t>Heakord (330, 340, 350)</t>
  </si>
  <si>
    <t>teenuse hinna, tarbimise muutus</t>
  </si>
  <si>
    <t>Tugiteenused (710)</t>
  </si>
  <si>
    <t>Tüüptingimuste punktil 3.15.2 põhinev tasaarvestus</t>
  </si>
  <si>
    <t>Üür ja kõrvalteenuste tasu 01.03.2022 - 31.12.2022</t>
  </si>
  <si>
    <t>10 kuud</t>
  </si>
  <si>
    <t>RaM</t>
  </si>
  <si>
    <t>Olemasolev pind lepingus</t>
  </si>
  <si>
    <t>Pinna vähendamine</t>
  </si>
  <si>
    <r>
      <t>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</si>
  <si>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r>
      <t>EUR/m</t>
    </r>
    <r>
      <rPr>
        <b/>
        <vertAlign val="superscript"/>
        <sz val="11"/>
        <rFont val="Times New Roman"/>
        <family val="1"/>
        <charset val="186"/>
      </rPr>
      <t>2</t>
    </r>
  </si>
  <si>
    <t>01.03.2022 - 31.12.2022</t>
  </si>
  <si>
    <r>
      <t>EUR/m</t>
    </r>
    <r>
      <rPr>
        <b/>
        <vertAlign val="superscript"/>
        <sz val="11"/>
        <color theme="0" tint="-0.499984740745262"/>
        <rFont val="Times New Roman"/>
        <family val="1"/>
        <charset val="186"/>
      </rPr>
      <t>2</t>
    </r>
  </si>
  <si>
    <t>Rahandusministeerium</t>
  </si>
  <si>
    <t xml:space="preserve"> Indekseeritakse 31.dets THI, max 3%</t>
  </si>
  <si>
    <r>
      <t>m</t>
    </r>
    <r>
      <rPr>
        <b/>
        <vertAlign val="superscript"/>
        <sz val="11"/>
        <color theme="0" tint="-0.499984740745262"/>
        <rFont val="Times New Roman"/>
        <family val="1"/>
        <charset val="186"/>
      </rPr>
      <t>2</t>
    </r>
  </si>
  <si>
    <r>
      <t>m</t>
    </r>
    <r>
      <rPr>
        <vertAlign val="superscript"/>
        <sz val="11"/>
        <color theme="0" tint="-0.499984740745262"/>
        <rFont val="Times New Roman"/>
        <family val="1"/>
        <charset val="186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</si>
</sst>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00%"/>
    <numFmt numFmtId="166" formatCode="d&quot;.&quot;mm&quot;.&quot;yyyy"/>
    <numFmt numFmtId="167" formatCode="#,##0.00&quot; &quot;;[Red]&quot;-&quot;#,##0.00&quot; &quot;"/>
    <numFmt numFmtId="168" formatCode="0.0%"/>
    <numFmt numFmtId="169" formatCode="0.0"/>
  </numFmts>
  <fonts count="47" x14ac:knownFonts="1">
    <font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color indexed="10"/>
      <name val="Times New Roman"/>
      <family val="1"/>
      <charset val="186"/>
    </font>
    <font>
      <sz val="11"/>
      <name val="Calibri"/>
      <family val="2"/>
    </font>
    <font>
      <sz val="9"/>
      <color indexed="81"/>
      <name val="Segoe UI"/>
      <family val="2"/>
      <charset val="186"/>
    </font>
    <font>
      <b/>
      <sz val="9"/>
      <color indexed="81"/>
      <name val="Segoe UI"/>
      <family val="2"/>
      <charset val="186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  <font>
      <b/>
      <vertAlign val="superscript"/>
      <sz val="11"/>
      <name val="Times New Roman"/>
      <family val="1"/>
    </font>
    <font>
      <sz val="11"/>
      <color theme="1" tint="0.499984740745262"/>
      <name val="Times New Roman"/>
      <family val="1"/>
    </font>
    <font>
      <b/>
      <sz val="11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0" tint="-0.499984740745262"/>
      <name val="Times New Roman"/>
      <family val="1"/>
      <charset val="186"/>
    </font>
    <font>
      <b/>
      <sz val="11"/>
      <color theme="0" tint="-0.499984740745262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vertAlign val="superscript"/>
      <sz val="11"/>
      <color theme="0" tint="-0.499984740745262"/>
      <name val="Times New Roman"/>
      <family val="1"/>
      <charset val="186"/>
    </font>
    <font>
      <vertAlign val="superscript"/>
      <sz val="11"/>
      <color theme="0" tint="-0.499984740745262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0" fontId="11" fillId="0" borderId="0"/>
    <xf numFmtId="0" fontId="8" fillId="0" borderId="0">
      <alignment vertical="center"/>
    </xf>
    <xf numFmtId="9" fontId="10" fillId="0" borderId="0" applyFont="0" applyFill="0" applyBorder="0" applyAlignment="0" applyProtection="0"/>
  </cellStyleXfs>
  <cellXfs count="290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right"/>
    </xf>
    <xf numFmtId="0" fontId="2" fillId="0" borderId="1" xfId="0" applyFont="1" applyBorder="1"/>
    <xf numFmtId="0" fontId="15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15" fillId="0" borderId="1" xfId="0" applyFont="1" applyBorder="1"/>
    <xf numFmtId="0" fontId="15" fillId="0" borderId="0" xfId="0" applyFont="1"/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3" fillId="0" borderId="1" xfId="0" applyFont="1" applyBorder="1"/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/>
    </xf>
    <xf numFmtId="4" fontId="13" fillId="0" borderId="6" xfId="0" applyNumberFormat="1" applyFont="1" applyBorder="1" applyAlignment="1">
      <alignment wrapText="1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/>
    <xf numFmtId="4" fontId="2" fillId="2" borderId="7" xfId="0" applyNumberFormat="1" applyFont="1" applyFill="1" applyBorder="1" applyAlignment="1">
      <alignment horizontal="right"/>
    </xf>
    <xf numFmtId="0" fontId="13" fillId="2" borderId="5" xfId="0" applyFont="1" applyFill="1" applyBorder="1"/>
    <xf numFmtId="0" fontId="15" fillId="3" borderId="9" xfId="0" applyFont="1" applyFill="1" applyBorder="1" applyAlignment="1">
      <alignment horizontal="center"/>
    </xf>
    <xf numFmtId="0" fontId="15" fillId="3" borderId="0" xfId="0" applyFont="1" applyFill="1"/>
    <xf numFmtId="4" fontId="16" fillId="3" borderId="9" xfId="0" applyNumberFormat="1" applyFont="1" applyFill="1" applyBorder="1" applyAlignment="1">
      <alignment horizontal="right"/>
    </xf>
    <xf numFmtId="0" fontId="13" fillId="3" borderId="10" xfId="0" applyFont="1" applyFill="1" applyBorder="1"/>
    <xf numFmtId="0" fontId="15" fillId="2" borderId="7" xfId="0" applyFont="1" applyFill="1" applyBorder="1" applyAlignment="1">
      <alignment horizontal="left"/>
    </xf>
    <xf numFmtId="4" fontId="15" fillId="2" borderId="6" xfId="0" applyNumberFormat="1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4" fontId="13" fillId="3" borderId="6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center"/>
    </xf>
    <xf numFmtId="4" fontId="13" fillId="0" borderId="6" xfId="0" applyNumberFormat="1" applyFont="1" applyBorder="1"/>
    <xf numFmtId="4" fontId="13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 wrapText="1"/>
    </xf>
    <xf numFmtId="0" fontId="13" fillId="0" borderId="5" xfId="0" applyFont="1" applyBorder="1"/>
    <xf numFmtId="0" fontId="15" fillId="4" borderId="11" xfId="0" applyFont="1" applyFill="1" applyBorder="1" applyAlignment="1">
      <alignment horizontal="left"/>
    </xf>
    <xf numFmtId="0" fontId="15" fillId="4" borderId="12" xfId="0" applyFont="1" applyFill="1" applyBorder="1"/>
    <xf numFmtId="4" fontId="15" fillId="4" borderId="11" xfId="0" applyNumberFormat="1" applyFont="1" applyFill="1" applyBorder="1" applyAlignment="1">
      <alignment horizontal="right"/>
    </xf>
    <xf numFmtId="0" fontId="13" fillId="4" borderId="13" xfId="0" applyFont="1" applyFill="1" applyBorder="1"/>
    <xf numFmtId="0" fontId="15" fillId="0" borderId="0" xfId="0" applyFont="1" applyAlignment="1">
      <alignment horizontal="left"/>
    </xf>
    <xf numFmtId="4" fontId="15" fillId="0" borderId="9" xfId="0" applyNumberFormat="1" applyFont="1" applyBorder="1" applyAlignment="1">
      <alignment horizontal="right"/>
    </xf>
    <xf numFmtId="4" fontId="15" fillId="0" borderId="10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wrapText="1"/>
    </xf>
    <xf numFmtId="4" fontId="13" fillId="0" borderId="9" xfId="0" applyNumberFormat="1" applyFont="1" applyBorder="1"/>
    <xf numFmtId="9" fontId="2" fillId="0" borderId="0" xfId="0" applyNumberFormat="1" applyFont="1" applyAlignment="1">
      <alignment horizontal="left"/>
    </xf>
    <xf numFmtId="4" fontId="15" fillId="0" borderId="9" xfId="0" applyNumberFormat="1" applyFont="1" applyBorder="1"/>
    <xf numFmtId="3" fontId="15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4" fontId="15" fillId="0" borderId="14" xfId="0" applyNumberFormat="1" applyFont="1" applyBorder="1"/>
    <xf numFmtId="4" fontId="2" fillId="0" borderId="15" xfId="0" applyNumberFormat="1" applyFont="1" applyBorder="1"/>
    <xf numFmtId="3" fontId="2" fillId="0" borderId="0" xfId="0" applyNumberFormat="1" applyFont="1"/>
    <xf numFmtId="4" fontId="2" fillId="0" borderId="0" xfId="0" applyNumberFormat="1" applyFont="1"/>
    <xf numFmtId="0" fontId="13" fillId="0" borderId="16" xfId="0" applyFont="1" applyBorder="1"/>
    <xf numFmtId="0" fontId="15" fillId="2" borderId="17" xfId="0" applyFont="1" applyFill="1" applyBorder="1" applyAlignment="1">
      <alignment horizontal="center" wrapText="1"/>
    </xf>
    <xf numFmtId="4" fontId="15" fillId="2" borderId="18" xfId="0" applyNumberFormat="1" applyFont="1" applyFill="1" applyBorder="1" applyAlignment="1">
      <alignment horizontal="right"/>
    </xf>
    <xf numFmtId="4" fontId="15" fillId="4" borderId="19" xfId="0" applyNumberFormat="1" applyFont="1" applyFill="1" applyBorder="1" applyAlignment="1">
      <alignment horizontal="right"/>
    </xf>
    <xf numFmtId="0" fontId="15" fillId="2" borderId="20" xfId="0" applyFont="1" applyFill="1" applyBorder="1" applyAlignment="1">
      <alignment horizontal="center"/>
    </xf>
    <xf numFmtId="4" fontId="13" fillId="0" borderId="21" xfId="0" applyNumberFormat="1" applyFont="1" applyBorder="1" applyAlignment="1">
      <alignment wrapText="1"/>
    </xf>
    <xf numFmtId="4" fontId="15" fillId="2" borderId="5" xfId="0" applyNumberFormat="1" applyFont="1" applyFill="1" applyBorder="1" applyAlignment="1">
      <alignment horizontal="right"/>
    </xf>
    <xf numFmtId="4" fontId="15" fillId="4" borderId="13" xfId="0" applyNumberFormat="1" applyFont="1" applyFill="1" applyBorder="1" applyAlignment="1">
      <alignment horizontal="right"/>
    </xf>
    <xf numFmtId="0" fontId="13" fillId="0" borderId="7" xfId="0" applyFont="1" applyBorder="1" applyAlignment="1">
      <alignment horizontal="center"/>
    </xf>
    <xf numFmtId="0" fontId="15" fillId="2" borderId="22" xfId="0" applyFont="1" applyFill="1" applyBorder="1"/>
    <xf numFmtId="0" fontId="13" fillId="0" borderId="23" xfId="0" applyFont="1" applyBorder="1"/>
    <xf numFmtId="0" fontId="13" fillId="0" borderId="24" xfId="0" applyFont="1" applyBorder="1"/>
    <xf numFmtId="0" fontId="13" fillId="0" borderId="8" xfId="0" applyFont="1" applyBorder="1"/>
    <xf numFmtId="0" fontId="15" fillId="2" borderId="25" xfId="0" applyFont="1" applyFill="1" applyBorder="1" applyAlignment="1">
      <alignment horizontal="center"/>
    </xf>
    <xf numFmtId="4" fontId="15" fillId="3" borderId="5" xfId="0" applyNumberFormat="1" applyFont="1" applyFill="1" applyBorder="1" applyAlignment="1">
      <alignment horizontal="right"/>
    </xf>
    <xf numFmtId="0" fontId="15" fillId="2" borderId="26" xfId="0" applyFont="1" applyFill="1" applyBorder="1" applyAlignment="1">
      <alignment horizontal="center" wrapText="1"/>
    </xf>
    <xf numFmtId="4" fontId="15" fillId="3" borderId="6" xfId="0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8" fillId="0" borderId="0" xfId="0" applyFont="1"/>
    <xf numFmtId="4" fontId="15" fillId="3" borderId="18" xfId="0" applyNumberFormat="1" applyFont="1" applyFill="1" applyBorder="1" applyAlignment="1">
      <alignment horizontal="right"/>
    </xf>
    <xf numFmtId="0" fontId="13" fillId="3" borderId="16" xfId="0" applyFont="1" applyFill="1" applyBorder="1"/>
    <xf numFmtId="0" fontId="13" fillId="3" borderId="8" xfId="0" applyFont="1" applyFill="1" applyBorder="1"/>
    <xf numFmtId="0" fontId="13" fillId="0" borderId="28" xfId="0" applyFont="1" applyBorder="1"/>
    <xf numFmtId="4" fontId="13" fillId="0" borderId="27" xfId="0" applyNumberFormat="1" applyFont="1" applyBorder="1" applyAlignment="1">
      <alignment horizontal="center" vertical="center" wrapText="1"/>
    </xf>
    <xf numFmtId="4" fontId="13" fillId="0" borderId="29" xfId="0" applyNumberFormat="1" applyFont="1" applyBorder="1" applyAlignment="1">
      <alignment wrapText="1"/>
    </xf>
    <xf numFmtId="0" fontId="11" fillId="3" borderId="0" xfId="3" applyFill="1"/>
    <xf numFmtId="0" fontId="19" fillId="5" borderId="0" xfId="3" applyFont="1" applyFill="1" applyAlignment="1">
      <alignment horizontal="right"/>
    </xf>
    <xf numFmtId="0" fontId="5" fillId="5" borderId="0" xfId="3" applyFont="1" applyFill="1"/>
    <xf numFmtId="0" fontId="5" fillId="5" borderId="0" xfId="3" applyFont="1" applyFill="1" applyAlignment="1">
      <alignment horizontal="right"/>
    </xf>
    <xf numFmtId="0" fontId="20" fillId="5" borderId="0" xfId="3" applyFont="1" applyFill="1"/>
    <xf numFmtId="0" fontId="21" fillId="5" borderId="0" xfId="3" applyFont="1" applyFill="1"/>
    <xf numFmtId="4" fontId="11" fillId="5" borderId="0" xfId="3" applyNumberFormat="1" applyFill="1"/>
    <xf numFmtId="0" fontId="11" fillId="6" borderId="30" xfId="3" applyFill="1" applyBorder="1"/>
    <xf numFmtId="0" fontId="11" fillId="5" borderId="0" xfId="3" applyFill="1"/>
    <xf numFmtId="0" fontId="0" fillId="3" borderId="0" xfId="0" applyFill="1"/>
    <xf numFmtId="0" fontId="11" fillId="6" borderId="0" xfId="3" applyFill="1"/>
    <xf numFmtId="0" fontId="11" fillId="6" borderId="27" xfId="3" applyFill="1" applyBorder="1"/>
    <xf numFmtId="0" fontId="11" fillId="6" borderId="26" xfId="3" applyFill="1" applyBorder="1"/>
    <xf numFmtId="0" fontId="22" fillId="3" borderId="0" xfId="3" applyFont="1" applyFill="1"/>
    <xf numFmtId="165" fontId="11" fillId="6" borderId="0" xfId="3" applyNumberFormat="1" applyFill="1"/>
    <xf numFmtId="0" fontId="23" fillId="5" borderId="39" xfId="3" applyFont="1" applyFill="1" applyBorder="1" applyAlignment="1">
      <alignment horizontal="right"/>
    </xf>
    <xf numFmtId="166" fontId="24" fillId="5" borderId="0" xfId="3" applyNumberFormat="1" applyFont="1" applyFill="1"/>
    <xf numFmtId="167" fontId="11" fillId="5" borderId="0" xfId="3" applyNumberFormat="1" applyFill="1"/>
    <xf numFmtId="0" fontId="12" fillId="3" borderId="0" xfId="0" applyFont="1" applyFill="1" applyProtection="1">
      <protection hidden="1"/>
    </xf>
    <xf numFmtId="0" fontId="0" fillId="3" borderId="0" xfId="0" applyFill="1" applyProtection="1">
      <protection locked="0" hidden="1"/>
    </xf>
    <xf numFmtId="164" fontId="0" fillId="3" borderId="0" xfId="0" applyNumberFormat="1" applyFill="1" applyProtection="1">
      <protection hidden="1"/>
    </xf>
    <xf numFmtId="164" fontId="12" fillId="3" borderId="0" xfId="0" applyNumberFormat="1" applyFont="1" applyFill="1" applyProtection="1">
      <protection hidden="1"/>
    </xf>
    <xf numFmtId="0" fontId="25" fillId="7" borderId="0" xfId="0" applyFont="1" applyFill="1" applyProtection="1">
      <protection hidden="1"/>
    </xf>
    <xf numFmtId="0" fontId="0" fillId="7" borderId="0" xfId="0" applyFill="1"/>
    <xf numFmtId="0" fontId="25" fillId="7" borderId="0" xfId="0" applyFont="1" applyFill="1" applyProtection="1">
      <protection locked="0" hidden="1"/>
    </xf>
    <xf numFmtId="164" fontId="25" fillId="7" borderId="0" xfId="0" applyNumberFormat="1" applyFont="1" applyFill="1" applyProtection="1">
      <protection hidden="1"/>
    </xf>
    <xf numFmtId="0" fontId="12" fillId="7" borderId="0" xfId="0" applyFont="1" applyFill="1" applyProtection="1">
      <protection hidden="1"/>
    </xf>
    <xf numFmtId="164" fontId="12" fillId="7" borderId="0" xfId="0" applyNumberFormat="1" applyFont="1" applyFill="1" applyProtection="1">
      <protection hidden="1"/>
    </xf>
    <xf numFmtId="167" fontId="0" fillId="3" borderId="0" xfId="0" applyNumberFormat="1" applyFill="1"/>
    <xf numFmtId="2" fontId="0" fillId="3" borderId="0" xfId="0" applyNumberFormat="1" applyFill="1"/>
    <xf numFmtId="4" fontId="0" fillId="3" borderId="0" xfId="0" applyNumberFormat="1" applyFill="1"/>
    <xf numFmtId="0" fontId="13" fillId="0" borderId="29" xfId="0" applyFont="1" applyBorder="1"/>
    <xf numFmtId="0" fontId="5" fillId="6" borderId="31" xfId="3" applyFont="1" applyFill="1" applyBorder="1"/>
    <xf numFmtId="166" fontId="5" fillId="6" borderId="28" xfId="3" applyNumberFormat="1" applyFont="1" applyFill="1" applyBorder="1"/>
    <xf numFmtId="0" fontId="26" fillId="3" borderId="28" xfId="0" applyFont="1" applyFill="1" applyBorder="1"/>
    <xf numFmtId="0" fontId="5" fillId="5" borderId="28" xfId="3" applyFont="1" applyFill="1" applyBorder="1"/>
    <xf numFmtId="0" fontId="5" fillId="6" borderId="32" xfId="3" applyFont="1" applyFill="1" applyBorder="1"/>
    <xf numFmtId="168" fontId="10" fillId="7" borderId="0" xfId="5" applyNumberFormat="1" applyFill="1"/>
    <xf numFmtId="0" fontId="26" fillId="3" borderId="0" xfId="0" applyFont="1" applyFill="1"/>
    <xf numFmtId="0" fontId="5" fillId="6" borderId="0" xfId="3" applyFont="1" applyFill="1"/>
    <xf numFmtId="166" fontId="26" fillId="3" borderId="0" xfId="0" applyNumberFormat="1" applyFont="1" applyFill="1"/>
    <xf numFmtId="3" fontId="5" fillId="6" borderId="0" xfId="3" applyNumberFormat="1" applyFont="1" applyFill="1"/>
    <xf numFmtId="10" fontId="5" fillId="6" borderId="0" xfId="5" applyNumberFormat="1" applyFont="1" applyFill="1"/>
    <xf numFmtId="4" fontId="5" fillId="6" borderId="0" xfId="3" applyNumberFormat="1" applyFont="1" applyFill="1"/>
    <xf numFmtId="0" fontId="5" fillId="6" borderId="24" xfId="3" applyFont="1" applyFill="1" applyBorder="1"/>
    <xf numFmtId="0" fontId="5" fillId="5" borderId="33" xfId="3" applyFont="1" applyFill="1" applyBorder="1"/>
    <xf numFmtId="0" fontId="26" fillId="3" borderId="33" xfId="0" applyFont="1" applyFill="1" applyBorder="1"/>
    <xf numFmtId="165" fontId="5" fillId="6" borderId="33" xfId="3" applyNumberFormat="1" applyFont="1" applyFill="1" applyBorder="1"/>
    <xf numFmtId="3" fontId="0" fillId="3" borderId="0" xfId="0" applyNumberFormat="1" applyFill="1"/>
    <xf numFmtId="3" fontId="11" fillId="6" borderId="0" xfId="3" applyNumberFormat="1" applyFill="1"/>
    <xf numFmtId="4" fontId="9" fillId="0" borderId="6" xfId="0" applyNumberFormat="1" applyFont="1" applyBorder="1" applyAlignment="1">
      <alignment horizontal="right" wrapText="1"/>
    </xf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17" fillId="0" borderId="1" xfId="0" applyFont="1" applyBorder="1" applyAlignment="1">
      <alignment horizontal="right"/>
    </xf>
    <xf numFmtId="3" fontId="17" fillId="0" borderId="0" xfId="0" applyNumberFormat="1" applyFont="1" applyAlignment="1">
      <alignment horizontal="right"/>
    </xf>
    <xf numFmtId="4" fontId="17" fillId="0" borderId="0" xfId="0" applyNumberFormat="1" applyFont="1" applyAlignment="1">
      <alignment horizontal="left"/>
    </xf>
    <xf numFmtId="3" fontId="31" fillId="0" borderId="0" xfId="0" applyNumberFormat="1" applyFont="1"/>
    <xf numFmtId="4" fontId="31" fillId="0" borderId="0" xfId="0" applyNumberFormat="1" applyFont="1"/>
    <xf numFmtId="0" fontId="29" fillId="0" borderId="0" xfId="0" applyFont="1" applyAlignment="1">
      <alignment wrapText="1"/>
    </xf>
    <xf numFmtId="4" fontId="33" fillId="3" borderId="21" xfId="0" applyNumberFormat="1" applyFont="1" applyFill="1" applyBorder="1" applyAlignment="1">
      <alignment vertical="center" wrapText="1"/>
    </xf>
    <xf numFmtId="4" fontId="34" fillId="4" borderId="14" xfId="0" applyNumberFormat="1" applyFont="1" applyFill="1" applyBorder="1" applyAlignment="1">
      <alignment horizontal="right"/>
    </xf>
    <xf numFmtId="4" fontId="34" fillId="4" borderId="15" xfId="0" applyNumberFormat="1" applyFont="1" applyFill="1" applyBorder="1" applyAlignment="1">
      <alignment horizontal="right"/>
    </xf>
    <xf numFmtId="4" fontId="13" fillId="0" borderId="26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vertical="center" wrapText="1"/>
    </xf>
    <xf numFmtId="4" fontId="13" fillId="0" borderId="6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4" fontId="9" fillId="0" borderId="21" xfId="0" applyNumberFormat="1" applyFont="1" applyBorder="1" applyAlignment="1">
      <alignment wrapText="1"/>
    </xf>
    <xf numFmtId="4" fontId="2" fillId="2" borderId="5" xfId="0" applyNumberFormat="1" applyFont="1" applyFill="1" applyBorder="1" applyAlignment="1">
      <alignment horizontal="right"/>
    </xf>
    <xf numFmtId="4" fontId="2" fillId="3" borderId="9" xfId="0" applyNumberFormat="1" applyFont="1" applyFill="1" applyBorder="1" applyAlignment="1">
      <alignment horizontal="right"/>
    </xf>
    <xf numFmtId="4" fontId="2" fillId="3" borderId="5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4" fontId="2" fillId="0" borderId="9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4" fontId="2" fillId="0" borderId="9" xfId="0" applyNumberFormat="1" applyFont="1" applyBorder="1"/>
    <xf numFmtId="4" fontId="2" fillId="0" borderId="14" xfId="0" applyNumberFormat="1" applyFont="1" applyBorder="1"/>
    <xf numFmtId="0" fontId="17" fillId="0" borderId="1" xfId="0" applyFont="1" applyBorder="1"/>
    <xf numFmtId="4" fontId="36" fillId="3" borderId="6" xfId="0" applyNumberFormat="1" applyFont="1" applyFill="1" applyBorder="1" applyAlignment="1">
      <alignment vertical="center" wrapText="1"/>
    </xf>
    <xf numFmtId="0" fontId="17" fillId="0" borderId="0" xfId="0" applyFont="1"/>
    <xf numFmtId="0" fontId="28" fillId="0" borderId="1" xfId="0" applyFont="1" applyBorder="1"/>
    <xf numFmtId="0" fontId="37" fillId="0" borderId="1" xfId="0" applyFont="1" applyBorder="1" applyAlignment="1">
      <alignment horizontal="right"/>
    </xf>
    <xf numFmtId="164" fontId="28" fillId="0" borderId="1" xfId="0" applyNumberFormat="1" applyFont="1" applyBorder="1" applyAlignment="1">
      <alignment horizontal="right"/>
    </xf>
    <xf numFmtId="0" fontId="37" fillId="0" borderId="1" xfId="0" applyFont="1" applyBorder="1"/>
    <xf numFmtId="164" fontId="31" fillId="0" borderId="1" xfId="0" applyNumberFormat="1" applyFont="1" applyBorder="1" applyAlignment="1">
      <alignment horizontal="right"/>
    </xf>
    <xf numFmtId="0" fontId="37" fillId="0" borderId="0" xfId="0" applyFont="1"/>
    <xf numFmtId="0" fontId="37" fillId="2" borderId="2" xfId="0" applyFont="1" applyFill="1" applyBorder="1" applyAlignment="1">
      <alignment horizontal="left"/>
    </xf>
    <xf numFmtId="0" fontId="37" fillId="2" borderId="22" xfId="0" applyFont="1" applyFill="1" applyBorder="1"/>
    <xf numFmtId="0" fontId="28" fillId="2" borderId="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37" fillId="2" borderId="17" xfId="0" applyFont="1" applyFill="1" applyBorder="1" applyAlignment="1">
      <alignment horizontal="center" wrapText="1"/>
    </xf>
    <xf numFmtId="0" fontId="37" fillId="2" borderId="4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3" borderId="16" xfId="0" applyFont="1" applyFill="1" applyBorder="1"/>
    <xf numFmtId="0" fontId="17" fillId="3" borderId="8" xfId="0" applyFont="1" applyFill="1" applyBorder="1"/>
    <xf numFmtId="4" fontId="31" fillId="0" borderId="6" xfId="0" applyNumberFormat="1" applyFont="1" applyBorder="1" applyAlignment="1">
      <alignment horizontal="right" wrapText="1"/>
    </xf>
    <xf numFmtId="4" fontId="31" fillId="0" borderId="21" xfId="0" applyNumberFormat="1" applyFont="1" applyBorder="1" applyAlignment="1">
      <alignment wrapText="1"/>
    </xf>
    <xf numFmtId="0" fontId="17" fillId="0" borderId="6" xfId="0" applyFont="1" applyBorder="1" applyAlignment="1">
      <alignment horizontal="center"/>
    </xf>
    <xf numFmtId="0" fontId="17" fillId="0" borderId="23" xfId="0" applyFont="1" applyBorder="1"/>
    <xf numFmtId="0" fontId="17" fillId="0" borderId="24" xfId="0" applyFont="1" applyBorder="1"/>
    <xf numFmtId="0" fontId="17" fillId="0" borderId="16" xfId="0" applyFont="1" applyBorder="1"/>
    <xf numFmtId="0" fontId="37" fillId="2" borderId="7" xfId="0" applyFont="1" applyFill="1" applyBorder="1" applyAlignment="1">
      <alignment horizontal="center"/>
    </xf>
    <xf numFmtId="0" fontId="37" fillId="2" borderId="8" xfId="0" applyFont="1" applyFill="1" applyBorder="1"/>
    <xf numFmtId="4" fontId="28" fillId="2" borderId="7" xfId="0" applyNumberFormat="1" applyFont="1" applyFill="1" applyBorder="1" applyAlignment="1">
      <alignment horizontal="right"/>
    </xf>
    <xf numFmtId="4" fontId="28" fillId="2" borderId="5" xfId="0" applyNumberFormat="1" applyFont="1" applyFill="1" applyBorder="1" applyAlignment="1">
      <alignment horizontal="right"/>
    </xf>
    <xf numFmtId="4" fontId="37" fillId="2" borderId="18" xfId="0" applyNumberFormat="1" applyFont="1" applyFill="1" applyBorder="1" applyAlignment="1">
      <alignment horizontal="right"/>
    </xf>
    <xf numFmtId="0" fontId="17" fillId="2" borderId="5" xfId="0" applyFont="1" applyFill="1" applyBorder="1"/>
    <xf numFmtId="0" fontId="37" fillId="3" borderId="9" xfId="0" applyFont="1" applyFill="1" applyBorder="1" applyAlignment="1">
      <alignment horizontal="center"/>
    </xf>
    <xf numFmtId="0" fontId="37" fillId="3" borderId="0" xfId="0" applyFont="1" applyFill="1"/>
    <xf numFmtId="4" fontId="28" fillId="3" borderId="9" xfId="0" applyNumberFormat="1" applyFont="1" applyFill="1" applyBorder="1" applyAlignment="1">
      <alignment horizontal="right"/>
    </xf>
    <xf numFmtId="4" fontId="28" fillId="3" borderId="5" xfId="0" applyNumberFormat="1" applyFont="1" applyFill="1" applyBorder="1" applyAlignment="1">
      <alignment horizontal="right"/>
    </xf>
    <xf numFmtId="4" fontId="37" fillId="3" borderId="18" xfId="0" applyNumberFormat="1" applyFont="1" applyFill="1" applyBorder="1" applyAlignment="1">
      <alignment horizontal="right"/>
    </xf>
    <xf numFmtId="0" fontId="17" fillId="3" borderId="10" xfId="0" applyFont="1" applyFill="1" applyBorder="1"/>
    <xf numFmtId="0" fontId="37" fillId="2" borderId="7" xfId="0" applyFont="1" applyFill="1" applyBorder="1" applyAlignment="1">
      <alignment horizontal="left"/>
    </xf>
    <xf numFmtId="4" fontId="28" fillId="2" borderId="6" xfId="0" applyNumberFormat="1" applyFont="1" applyFill="1" applyBorder="1" applyAlignment="1">
      <alignment horizontal="center"/>
    </xf>
    <xf numFmtId="0" fontId="28" fillId="2" borderId="25" xfId="0" applyFont="1" applyFill="1" applyBorder="1" applyAlignment="1">
      <alignment horizontal="center"/>
    </xf>
    <xf numFmtId="0" fontId="37" fillId="2" borderId="26" xfId="0" applyFont="1" applyFill="1" applyBorder="1" applyAlignment="1">
      <alignment horizontal="center" wrapText="1"/>
    </xf>
    <xf numFmtId="0" fontId="37" fillId="2" borderId="5" xfId="0" applyFont="1" applyFill="1" applyBorder="1" applyAlignment="1">
      <alignment horizontal="center"/>
    </xf>
    <xf numFmtId="4" fontId="41" fillId="3" borderId="6" xfId="0" applyNumberFormat="1" applyFont="1" applyFill="1" applyBorder="1" applyAlignment="1">
      <alignment vertical="center" wrapText="1"/>
    </xf>
    <xf numFmtId="4" fontId="41" fillId="3" borderId="21" xfId="0" applyNumberFormat="1" applyFont="1" applyFill="1" applyBorder="1" applyAlignment="1">
      <alignment vertical="center" wrapText="1"/>
    </xf>
    <xf numFmtId="4" fontId="17" fillId="0" borderId="6" xfId="0" applyNumberFormat="1" applyFont="1" applyBorder="1" applyAlignment="1">
      <alignment horizontal="center" vertical="center" wrapText="1"/>
    </xf>
    <xf numFmtId="4" fontId="17" fillId="0" borderId="27" xfId="0" applyNumberFormat="1" applyFont="1" applyBorder="1" applyAlignment="1">
      <alignment vertical="center" wrapText="1"/>
    </xf>
    <xf numFmtId="4" fontId="17" fillId="0" borderId="26" xfId="0" applyNumberFormat="1" applyFont="1" applyBorder="1" applyAlignment="1">
      <alignment horizontal="center" vertical="center" wrapText="1"/>
    </xf>
    <xf numFmtId="0" fontId="37" fillId="4" borderId="11" xfId="0" applyFont="1" applyFill="1" applyBorder="1" applyAlignment="1">
      <alignment horizontal="left"/>
    </xf>
    <xf numFmtId="0" fontId="37" fillId="4" borderId="12" xfId="0" applyFont="1" applyFill="1" applyBorder="1"/>
    <xf numFmtId="4" fontId="42" fillId="4" borderId="14" xfId="0" applyNumberFormat="1" applyFont="1" applyFill="1" applyBorder="1" applyAlignment="1">
      <alignment horizontal="right"/>
    </xf>
    <xf numFmtId="4" fontId="42" fillId="4" borderId="15" xfId="0" applyNumberFormat="1" applyFont="1" applyFill="1" applyBorder="1" applyAlignment="1">
      <alignment horizontal="right"/>
    </xf>
    <xf numFmtId="4" fontId="37" fillId="4" borderId="19" xfId="0" applyNumberFormat="1" applyFont="1" applyFill="1" applyBorder="1" applyAlignment="1">
      <alignment horizontal="right"/>
    </xf>
    <xf numFmtId="0" fontId="17" fillId="4" borderId="13" xfId="0" applyFont="1" applyFill="1" applyBorder="1"/>
    <xf numFmtId="0" fontId="37" fillId="0" borderId="0" xfId="0" applyFont="1" applyAlignment="1">
      <alignment horizontal="left"/>
    </xf>
    <xf numFmtId="4" fontId="28" fillId="0" borderId="9" xfId="0" applyNumberFormat="1" applyFont="1" applyBorder="1" applyAlignment="1">
      <alignment horizontal="right"/>
    </xf>
    <xf numFmtId="4" fontId="28" fillId="0" borderId="10" xfId="0" applyNumberFormat="1" applyFont="1" applyBorder="1" applyAlignment="1">
      <alignment horizontal="right"/>
    </xf>
    <xf numFmtId="4" fontId="37" fillId="0" borderId="0" xfId="0" applyNumberFormat="1" applyFont="1" applyAlignment="1">
      <alignment horizontal="right"/>
    </xf>
    <xf numFmtId="0" fontId="37" fillId="0" borderId="0" xfId="0" applyFont="1" applyAlignment="1">
      <alignment horizontal="left" wrapText="1"/>
    </xf>
    <xf numFmtId="9" fontId="28" fillId="0" borderId="0" xfId="0" applyNumberFormat="1" applyFont="1" applyAlignment="1">
      <alignment horizontal="left"/>
    </xf>
    <xf numFmtId="4" fontId="31" fillId="0" borderId="9" xfId="0" applyNumberFormat="1" applyFont="1" applyBorder="1" applyAlignment="1">
      <alignment horizontal="right"/>
    </xf>
    <xf numFmtId="4" fontId="28" fillId="0" borderId="9" xfId="0" applyNumberFormat="1" applyFont="1" applyBorder="1"/>
    <xf numFmtId="4" fontId="28" fillId="0" borderId="14" xfId="0" applyNumberFormat="1" applyFont="1" applyBorder="1"/>
    <xf numFmtId="4" fontId="28" fillId="0" borderId="15" xfId="0" applyNumberFormat="1" applyFont="1" applyBorder="1"/>
    <xf numFmtId="0" fontId="43" fillId="0" borderId="0" xfId="0" applyFont="1"/>
    <xf numFmtId="0" fontId="44" fillId="0" borderId="0" xfId="0" applyFont="1"/>
    <xf numFmtId="0" fontId="42" fillId="0" borderId="1" xfId="0" applyFont="1" applyBorder="1"/>
    <xf numFmtId="169" fontId="41" fillId="0" borderId="1" xfId="0" applyNumberFormat="1" applyFont="1" applyBorder="1"/>
    <xf numFmtId="0" fontId="41" fillId="0" borderId="1" xfId="0" applyFont="1" applyBorder="1"/>
    <xf numFmtId="164" fontId="41" fillId="0" borderId="0" xfId="0" applyNumberFormat="1" applyFont="1" applyAlignment="1">
      <alignment horizontal="right"/>
    </xf>
    <xf numFmtId="0" fontId="42" fillId="0" borderId="0" xfId="0" applyFont="1"/>
    <xf numFmtId="0" fontId="42" fillId="2" borderId="3" xfId="0" applyFont="1" applyFill="1" applyBorder="1" applyAlignment="1">
      <alignment horizontal="center"/>
    </xf>
    <xf numFmtId="0" fontId="42" fillId="2" borderId="20" xfId="0" applyFont="1" applyFill="1" applyBorder="1" applyAlignment="1">
      <alignment horizontal="center"/>
    </xf>
    <xf numFmtId="4" fontId="41" fillId="0" borderId="6" xfId="0" applyNumberFormat="1" applyFont="1" applyBorder="1" applyAlignment="1">
      <alignment horizontal="right" wrapText="1"/>
    </xf>
    <xf numFmtId="4" fontId="41" fillId="0" borderId="21" xfId="0" applyNumberFormat="1" applyFont="1" applyBorder="1" applyAlignment="1">
      <alignment wrapText="1"/>
    </xf>
    <xf numFmtId="4" fontId="42" fillId="2" borderId="7" xfId="0" applyNumberFormat="1" applyFont="1" applyFill="1" applyBorder="1" applyAlignment="1">
      <alignment horizontal="right"/>
    </xf>
    <xf numFmtId="4" fontId="42" fillId="2" borderId="5" xfId="0" applyNumberFormat="1" applyFont="1" applyFill="1" applyBorder="1" applyAlignment="1">
      <alignment horizontal="right"/>
    </xf>
    <xf numFmtId="4" fontId="42" fillId="3" borderId="9" xfId="0" applyNumberFormat="1" applyFont="1" applyFill="1" applyBorder="1" applyAlignment="1">
      <alignment horizontal="right"/>
    </xf>
    <xf numFmtId="4" fontId="42" fillId="3" borderId="5" xfId="0" applyNumberFormat="1" applyFont="1" applyFill="1" applyBorder="1" applyAlignment="1">
      <alignment horizontal="right"/>
    </xf>
    <xf numFmtId="4" fontId="42" fillId="2" borderId="6" xfId="0" applyNumberFormat="1" applyFont="1" applyFill="1" applyBorder="1" applyAlignment="1">
      <alignment horizontal="center"/>
    </xf>
    <xf numFmtId="0" fontId="42" fillId="2" borderId="25" xfId="0" applyFont="1" applyFill="1" applyBorder="1" applyAlignment="1">
      <alignment horizontal="center"/>
    </xf>
    <xf numFmtId="4" fontId="42" fillId="0" borderId="9" xfId="0" applyNumberFormat="1" applyFont="1" applyBorder="1" applyAlignment="1">
      <alignment horizontal="right"/>
    </xf>
    <xf numFmtId="4" fontId="42" fillId="0" borderId="10" xfId="0" applyNumberFormat="1" applyFont="1" applyBorder="1" applyAlignment="1">
      <alignment horizontal="right"/>
    </xf>
    <xf numFmtId="4" fontId="41" fillId="0" borderId="9" xfId="0" applyNumberFormat="1" applyFont="1" applyBorder="1" applyAlignment="1">
      <alignment horizontal="right"/>
    </xf>
    <xf numFmtId="4" fontId="42" fillId="0" borderId="9" xfId="0" applyNumberFormat="1" applyFont="1" applyBorder="1"/>
    <xf numFmtId="4" fontId="42" fillId="0" borderId="14" xfId="0" applyNumberFormat="1" applyFont="1" applyBorder="1"/>
    <xf numFmtId="4" fontId="42" fillId="0" borderId="15" xfId="0" applyNumberFormat="1" applyFont="1" applyBorder="1"/>
    <xf numFmtId="0" fontId="29" fillId="0" borderId="0" xfId="0" applyFont="1" applyAlignment="1">
      <alignment horizontal="center" wrapText="1"/>
    </xf>
    <xf numFmtId="0" fontId="13" fillId="0" borderId="33" xfId="0" applyFont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3" fillId="0" borderId="3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" xfId="0" applyFont="1" applyBorder="1" applyAlignment="1"/>
    <xf numFmtId="0" fontId="13" fillId="0" borderId="16" xfId="0" applyFont="1" applyBorder="1" applyAlignment="1"/>
    <xf numFmtId="4" fontId="1" fillId="0" borderId="30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0" fontId="13" fillId="0" borderId="8" xfId="0" applyFont="1" applyBorder="1" applyAlignment="1"/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4" fontId="13" fillId="0" borderId="34" xfId="0" applyNumberFormat="1" applyFont="1" applyBorder="1" applyAlignment="1">
      <alignment horizontal="center" vertical="center" wrapText="1"/>
    </xf>
    <xf numFmtId="4" fontId="13" fillId="0" borderId="36" xfId="0" applyNumberFormat="1" applyFont="1" applyBorder="1" applyAlignment="1">
      <alignment horizontal="center" vertical="center" wrapText="1"/>
    </xf>
    <xf numFmtId="4" fontId="13" fillId="0" borderId="35" xfId="0" applyNumberFormat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" xfId="0" applyFont="1" applyBorder="1" applyAlignment="1"/>
    <xf numFmtId="0" fontId="17" fillId="0" borderId="16" xfId="0" applyFont="1" applyBorder="1" applyAlignment="1"/>
    <xf numFmtId="4" fontId="40" fillId="0" borderId="30" xfId="0" applyNumberFormat="1" applyFont="1" applyBorder="1" applyAlignment="1">
      <alignment horizontal="center" vertical="center" wrapText="1"/>
    </xf>
    <xf numFmtId="4" fontId="40" fillId="0" borderId="27" xfId="0" applyNumberFormat="1" applyFont="1" applyBorder="1" applyAlignment="1">
      <alignment horizontal="center" vertical="center" wrapText="1"/>
    </xf>
    <xf numFmtId="4" fontId="40" fillId="0" borderId="26" xfId="0" applyNumberFormat="1" applyFont="1" applyBorder="1" applyAlignment="1">
      <alignment horizontal="center" vertical="center" wrapText="1"/>
    </xf>
    <xf numFmtId="164" fontId="41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31" fillId="0" borderId="40" xfId="0" applyFont="1" applyBorder="1" applyAlignment="1">
      <alignment horizontal="center"/>
    </xf>
    <xf numFmtId="0" fontId="31" fillId="0" borderId="4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41" fillId="0" borderId="40" xfId="0" applyFont="1" applyBorder="1" applyAlignment="1">
      <alignment horizontal="center"/>
    </xf>
    <xf numFmtId="0" fontId="41" fillId="0" borderId="41" xfId="0" applyFont="1" applyBorder="1" applyAlignment="1">
      <alignment horizontal="center"/>
    </xf>
    <xf numFmtId="0" fontId="17" fillId="0" borderId="8" xfId="0" applyFont="1" applyBorder="1" applyAlignment="1"/>
    <xf numFmtId="0" fontId="17" fillId="3" borderId="37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4" fontId="17" fillId="0" borderId="34" xfId="0" applyNumberFormat="1" applyFont="1" applyBorder="1" applyAlignment="1">
      <alignment horizontal="center" vertical="center" wrapText="1"/>
    </xf>
    <xf numFmtId="4" fontId="17" fillId="0" borderId="36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27" fillId="0" borderId="0" xfId="0" applyFont="1" applyAlignment="1">
      <alignment horizontal="center" wrapText="1"/>
    </xf>
    <xf numFmtId="0" fontId="14" fillId="0" borderId="0" xfId="0" applyFont="1" applyAlignment="1">
      <alignment horizontal="left" wrapText="1"/>
    </xf>
    <xf numFmtId="4" fontId="13" fillId="0" borderId="30" xfId="0" applyNumberFormat="1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4" fontId="13" fillId="0" borderId="26" xfId="0" applyNumberFormat="1" applyFont="1" applyBorder="1" applyAlignment="1">
      <alignment horizontal="center" vertical="center" wrapText="1"/>
    </xf>
  </cellXfs>
  <cellStyles count="6">
    <cellStyle name="Normaallaad 2" xfId="1" xr:uid="{00000000-0005-0000-0000-000001000000}"/>
    <cellStyle name="Normaallaad 3" xfId="2" xr:uid="{00000000-0005-0000-0000-000002000000}"/>
    <cellStyle name="Normaallaad 4" xfId="3" xr:uid="{00000000-0005-0000-0000-000003000000}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F4F9-14FD-4A92-8C8D-3114FFA6F287}">
  <dimension ref="A1:I38"/>
  <sheetViews>
    <sheetView tabSelected="1" zoomScale="90" zoomScaleNormal="90" workbookViewId="0">
      <selection activeCell="H34" sqref="H34"/>
    </sheetView>
  </sheetViews>
  <sheetFormatPr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60.28515625" style="1" customWidth="1"/>
    <col min="5" max="6" width="13.5703125" style="1" customWidth="1"/>
    <col min="7" max="7" width="27.28515625" customWidth="1"/>
    <col min="8" max="8" width="30.7109375" customWidth="1"/>
  </cols>
  <sheetData>
    <row r="1" spans="1:9" x14ac:dyDescent="0.25">
      <c r="H1" s="128" t="s">
        <v>0</v>
      </c>
    </row>
    <row r="3" spans="1:9" ht="18.75" customHeight="1" x14ac:dyDescent="0.3">
      <c r="A3" s="242" t="s">
        <v>72</v>
      </c>
      <c r="B3" s="242"/>
      <c r="C3" s="242"/>
      <c r="D3" s="242"/>
      <c r="E3" s="242"/>
      <c r="F3" s="242"/>
      <c r="G3" s="242"/>
      <c r="H3" s="242"/>
      <c r="I3" s="135"/>
    </row>
    <row r="5" spans="1:9" x14ac:dyDescent="0.25">
      <c r="C5" s="4" t="s">
        <v>1</v>
      </c>
      <c r="D5" s="5" t="s">
        <v>81</v>
      </c>
      <c r="G5" s="129"/>
      <c r="H5" s="129"/>
    </row>
    <row r="6" spans="1:9" x14ac:dyDescent="0.25">
      <c r="C6" s="4" t="s">
        <v>2</v>
      </c>
      <c r="D6" s="5" t="s">
        <v>3</v>
      </c>
    </row>
    <row r="7" spans="1:9" x14ac:dyDescent="0.25">
      <c r="E7" s="243"/>
      <c r="F7" s="243"/>
    </row>
    <row r="8" spans="1:9" ht="17.25" x14ac:dyDescent="0.25">
      <c r="D8" s="6" t="s">
        <v>4</v>
      </c>
      <c r="E8" s="7">
        <v>225.5</v>
      </c>
      <c r="F8" s="8" t="s">
        <v>5</v>
      </c>
    </row>
    <row r="9" spans="1:9" ht="18" x14ac:dyDescent="0.25">
      <c r="D9" s="130" t="s">
        <v>7</v>
      </c>
      <c r="E9" s="142">
        <v>2136</v>
      </c>
      <c r="F9" s="157" t="s">
        <v>6</v>
      </c>
    </row>
    <row r="10" spans="1:9" ht="15.75" thickBot="1" x14ac:dyDescent="0.3">
      <c r="D10" s="69"/>
      <c r="E10" s="143"/>
      <c r="F10" s="9"/>
    </row>
    <row r="11" spans="1:9" ht="17.25" x14ac:dyDescent="0.25">
      <c r="B11" s="10" t="s">
        <v>8</v>
      </c>
      <c r="C11" s="61"/>
      <c r="D11" s="61"/>
      <c r="E11" s="144" t="s">
        <v>9</v>
      </c>
      <c r="F11" s="145" t="s">
        <v>10</v>
      </c>
      <c r="G11" s="53" t="s">
        <v>12</v>
      </c>
      <c r="H11" s="12" t="s">
        <v>13</v>
      </c>
    </row>
    <row r="12" spans="1:9" x14ac:dyDescent="0.25">
      <c r="B12" s="60"/>
      <c r="C12" s="72" t="s">
        <v>14</v>
      </c>
      <c r="D12" s="73"/>
      <c r="E12" s="127">
        <f>F12/$E$8</f>
        <v>0.28434589800443461</v>
      </c>
      <c r="F12" s="146">
        <f>'Annuiteetgraafik al 01.03.2022'!F19</f>
        <v>64.12</v>
      </c>
      <c r="G12" s="245" t="s">
        <v>15</v>
      </c>
      <c r="H12" s="247"/>
    </row>
    <row r="13" spans="1:9" x14ac:dyDescent="0.25">
      <c r="B13" s="15">
        <v>400</v>
      </c>
      <c r="C13" s="250" t="s">
        <v>16</v>
      </c>
      <c r="D13" s="251"/>
      <c r="E13" s="127">
        <f>Abitabel!G15</f>
        <v>1.6700028360748722</v>
      </c>
      <c r="F13" s="146">
        <f>E13*$E$8</f>
        <v>376.58563953488368</v>
      </c>
      <c r="G13" s="246"/>
      <c r="H13" s="248"/>
    </row>
    <row r="14" spans="1:9" x14ac:dyDescent="0.25">
      <c r="B14" s="15">
        <v>100</v>
      </c>
      <c r="C14" s="62" t="s">
        <v>17</v>
      </c>
      <c r="D14" s="63"/>
      <c r="E14" s="127">
        <f>Abitabel!G16</f>
        <v>0.3306684141546527</v>
      </c>
      <c r="F14" s="146">
        <f t="shared" ref="F14:F16" si="0">E14*$E$8</f>
        <v>74.565727391874191</v>
      </c>
      <c r="G14" s="252" t="s">
        <v>82</v>
      </c>
      <c r="H14" s="248"/>
    </row>
    <row r="15" spans="1:9" x14ac:dyDescent="0.25">
      <c r="B15" s="15">
        <v>200</v>
      </c>
      <c r="C15" s="13" t="s">
        <v>18</v>
      </c>
      <c r="D15" s="52"/>
      <c r="E15" s="127">
        <f>Abitabel!G17</f>
        <v>0.38196592398427259</v>
      </c>
      <c r="F15" s="146">
        <f t="shared" si="0"/>
        <v>86.133315858453471</v>
      </c>
      <c r="G15" s="253"/>
      <c r="H15" s="248"/>
    </row>
    <row r="16" spans="1:9" x14ac:dyDescent="0.25">
      <c r="B16" s="15">
        <v>500</v>
      </c>
      <c r="C16" s="13" t="s">
        <v>19</v>
      </c>
      <c r="D16" s="52"/>
      <c r="E16" s="127">
        <f>Abitabel!G18</f>
        <v>1.0668414154652688E-2</v>
      </c>
      <c r="F16" s="146">
        <f t="shared" si="0"/>
        <v>2.4057273918741808</v>
      </c>
      <c r="G16" s="254"/>
      <c r="H16" s="249"/>
    </row>
    <row r="17" spans="2:8" x14ac:dyDescent="0.25">
      <c r="B17" s="17"/>
      <c r="C17" s="18" t="s">
        <v>20</v>
      </c>
      <c r="D17" s="18"/>
      <c r="E17" s="19">
        <f t="shared" ref="E17" si="1">SUM(E12:E16)</f>
        <v>2.6776514863728851</v>
      </c>
      <c r="F17" s="147">
        <f>SUM(F12:F16)</f>
        <v>603.81041017708549</v>
      </c>
      <c r="G17" s="54"/>
      <c r="H17" s="20"/>
    </row>
    <row r="18" spans="2:8" x14ac:dyDescent="0.25">
      <c r="B18" s="21"/>
      <c r="C18" s="22"/>
      <c r="D18" s="22"/>
      <c r="E18" s="148"/>
      <c r="F18" s="149"/>
      <c r="G18" s="71"/>
      <c r="H18" s="24"/>
    </row>
    <row r="19" spans="2:8" ht="17.25" x14ac:dyDescent="0.25">
      <c r="B19" s="25" t="s">
        <v>21</v>
      </c>
      <c r="C19" s="18"/>
      <c r="D19" s="18"/>
      <c r="E19" s="150" t="s">
        <v>9</v>
      </c>
      <c r="F19" s="151" t="s">
        <v>10</v>
      </c>
      <c r="G19" s="67" t="s">
        <v>12</v>
      </c>
      <c r="H19" s="27" t="s">
        <v>13</v>
      </c>
    </row>
    <row r="20" spans="2:8" ht="15" customHeight="1" x14ac:dyDescent="0.25">
      <c r="B20" s="15">
        <v>300</v>
      </c>
      <c r="C20" s="251" t="s">
        <v>22</v>
      </c>
      <c r="D20" s="255"/>
      <c r="E20" s="158">
        <f>Abitabel!G22</f>
        <v>1.8995019659239842</v>
      </c>
      <c r="F20" s="136">
        <f>E20*$E$8</f>
        <v>428.33769331585847</v>
      </c>
      <c r="G20" s="141" t="s">
        <v>23</v>
      </c>
      <c r="H20" s="256" t="s">
        <v>24</v>
      </c>
    </row>
    <row r="21" spans="2:8" x14ac:dyDescent="0.25">
      <c r="B21" s="15">
        <v>600</v>
      </c>
      <c r="C21" s="13" t="s">
        <v>25</v>
      </c>
      <c r="D21" s="52"/>
      <c r="E21" s="158"/>
      <c r="F21" s="136"/>
      <c r="G21" s="140"/>
      <c r="H21" s="257"/>
    </row>
    <row r="22" spans="2:8" x14ac:dyDescent="0.25">
      <c r="B22" s="15"/>
      <c r="C22" s="13">
        <v>610</v>
      </c>
      <c r="D22" s="52" t="s">
        <v>26</v>
      </c>
      <c r="E22" s="158">
        <f>Abitabel!G24</f>
        <v>0.25792922673656621</v>
      </c>
      <c r="F22" s="136">
        <f t="shared" ref="F22:F25" si="2">E22*$E$8</f>
        <v>58.163040629095683</v>
      </c>
      <c r="G22" s="258" t="s">
        <v>27</v>
      </c>
      <c r="H22" s="257"/>
    </row>
    <row r="23" spans="2:8" x14ac:dyDescent="0.25">
      <c r="B23" s="15"/>
      <c r="C23" s="13">
        <v>620</v>
      </c>
      <c r="D23" s="52" t="s">
        <v>28</v>
      </c>
      <c r="E23" s="158">
        <f>Abitabel!G25</f>
        <v>0.58414154652686756</v>
      </c>
      <c r="F23" s="136">
        <f t="shared" si="2"/>
        <v>131.72391874180863</v>
      </c>
      <c r="G23" s="259"/>
      <c r="H23" s="257"/>
    </row>
    <row r="24" spans="2:8" x14ac:dyDescent="0.25">
      <c r="B24" s="15"/>
      <c r="C24" s="13">
        <v>630</v>
      </c>
      <c r="D24" s="52" t="s">
        <v>29</v>
      </c>
      <c r="E24" s="158">
        <f>Abitabel!G26</f>
        <v>0.14516382699868938</v>
      </c>
      <c r="F24" s="136">
        <f t="shared" si="2"/>
        <v>32.734442988204457</v>
      </c>
      <c r="G24" s="260"/>
      <c r="H24" s="257"/>
    </row>
    <row r="25" spans="2:8" x14ac:dyDescent="0.25">
      <c r="B25" s="15">
        <v>700</v>
      </c>
      <c r="C25" s="251" t="s">
        <v>30</v>
      </c>
      <c r="D25" s="255"/>
      <c r="E25" s="158">
        <f>Abitabel!G27</f>
        <v>1.7824377457404981E-2</v>
      </c>
      <c r="F25" s="136">
        <f t="shared" si="2"/>
        <v>4.0193971166448232</v>
      </c>
      <c r="G25" s="139" t="s">
        <v>23</v>
      </c>
      <c r="H25" s="257"/>
    </row>
    <row r="26" spans="2:8" ht="15.75" thickBot="1" x14ac:dyDescent="0.3">
      <c r="B26" s="34"/>
      <c r="C26" s="35" t="s">
        <v>31</v>
      </c>
      <c r="D26" s="35"/>
      <c r="E26" s="137">
        <f t="shared" ref="E26" si="3">SUM(E20:E25)</f>
        <v>2.9045609436435122</v>
      </c>
      <c r="F26" s="138">
        <f>SUM(F20:F25)</f>
        <v>654.97849279161198</v>
      </c>
      <c r="G26" s="55"/>
      <c r="H26" s="37"/>
    </row>
    <row r="27" spans="2:8" x14ac:dyDescent="0.25">
      <c r="B27" s="38"/>
      <c r="C27" s="9"/>
      <c r="D27" s="9"/>
      <c r="E27" s="152"/>
      <c r="F27" s="153"/>
      <c r="G27" s="41"/>
      <c r="H27" s="1"/>
    </row>
    <row r="28" spans="2:8" x14ac:dyDescent="0.25">
      <c r="B28" s="244" t="s">
        <v>32</v>
      </c>
      <c r="C28" s="244"/>
      <c r="D28" s="244"/>
      <c r="E28" s="152">
        <f>E26+E17</f>
        <v>5.5822124300163978</v>
      </c>
      <c r="F28" s="153">
        <f>F26+F17</f>
        <v>1258.7889029686976</v>
      </c>
      <c r="G28" s="41"/>
      <c r="H28" s="1"/>
    </row>
    <row r="29" spans="2:8" x14ac:dyDescent="0.25">
      <c r="B29" s="38" t="s">
        <v>33</v>
      </c>
      <c r="C29" s="42"/>
      <c r="D29" s="44">
        <v>0.2</v>
      </c>
      <c r="E29" s="154">
        <f>E28*D29</f>
        <v>1.1164424860032796</v>
      </c>
      <c r="F29" s="153">
        <f>F28*D29</f>
        <v>251.75778059373954</v>
      </c>
      <c r="G29" s="1"/>
      <c r="H29" s="1"/>
    </row>
    <row r="30" spans="2:8" x14ac:dyDescent="0.25">
      <c r="B30" s="9" t="s">
        <v>34</v>
      </c>
      <c r="C30" s="9"/>
      <c r="D30" s="9"/>
      <c r="E30" s="152">
        <f t="shared" ref="E30" si="4">E29+E28</f>
        <v>6.6986549160196773</v>
      </c>
      <c r="F30" s="153">
        <f>F29+F28</f>
        <v>1510.546683562437</v>
      </c>
      <c r="G30" s="41"/>
      <c r="H30" s="1"/>
    </row>
    <row r="31" spans="2:8" x14ac:dyDescent="0.25">
      <c r="B31" s="9" t="s">
        <v>35</v>
      </c>
      <c r="C31" s="9"/>
      <c r="D31" s="9"/>
      <c r="E31" s="155" t="s">
        <v>73</v>
      </c>
      <c r="F31" s="153">
        <f>F28*10</f>
        <v>12587.889029686976</v>
      </c>
      <c r="G31" s="131"/>
      <c r="H31" s="132"/>
    </row>
    <row r="32" spans="2:8" ht="15.75" thickBot="1" x14ac:dyDescent="0.3">
      <c r="B32" s="9" t="s">
        <v>36</v>
      </c>
      <c r="C32" s="9"/>
      <c r="D32" s="9"/>
      <c r="E32" s="156" t="s">
        <v>73</v>
      </c>
      <c r="F32" s="49">
        <f>F30*10</f>
        <v>15105.466835624371</v>
      </c>
      <c r="G32" s="133"/>
      <c r="H32" s="134"/>
    </row>
    <row r="33" spans="2:6" ht="15.75" x14ac:dyDescent="0.25">
      <c r="B33" s="2"/>
      <c r="C33" s="2"/>
      <c r="D33" s="2"/>
      <c r="E33" s="2"/>
      <c r="F33" s="2"/>
    </row>
    <row r="34" spans="2:6" ht="15.75" x14ac:dyDescent="0.25">
      <c r="B34" s="2"/>
      <c r="C34" s="2"/>
      <c r="D34" s="2"/>
      <c r="E34" s="2"/>
      <c r="F34" s="2"/>
    </row>
    <row r="35" spans="2:6" x14ac:dyDescent="0.25">
      <c r="B35" s="9" t="s">
        <v>37</v>
      </c>
      <c r="C35" s="9"/>
      <c r="D35" s="9"/>
      <c r="E35" s="9" t="s">
        <v>38</v>
      </c>
    </row>
    <row r="37" spans="2:6" x14ac:dyDescent="0.25">
      <c r="B37" s="70" t="s">
        <v>39</v>
      </c>
      <c r="C37" s="70"/>
      <c r="D37" s="70"/>
      <c r="E37" s="70" t="s">
        <v>39</v>
      </c>
      <c r="F37" s="70"/>
    </row>
    <row r="38" spans="2:6" ht="15.75" x14ac:dyDescent="0.25">
      <c r="B38" s="2"/>
      <c r="C38" s="2"/>
      <c r="D38" s="2"/>
      <c r="E38" s="2"/>
      <c r="F38" s="2"/>
    </row>
  </sheetData>
  <mergeCells count="11">
    <mergeCell ref="A3:H3"/>
    <mergeCell ref="E7:F7"/>
    <mergeCell ref="B28:D28"/>
    <mergeCell ref="G12:G13"/>
    <mergeCell ref="H12:H16"/>
    <mergeCell ref="C13:D13"/>
    <mergeCell ref="G14:G16"/>
    <mergeCell ref="C20:D20"/>
    <mergeCell ref="H20:H25"/>
    <mergeCell ref="C25:D25"/>
    <mergeCell ref="G22:G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1"/>
  <sheetViews>
    <sheetView workbookViewId="0">
      <selection activeCell="B4" sqref="B4"/>
    </sheetView>
  </sheetViews>
  <sheetFormatPr defaultColWidth="9.140625" defaultRowHeight="15" x14ac:dyDescent="0.25"/>
  <cols>
    <col min="1" max="1" width="9.140625" style="86" customWidth="1"/>
    <col min="2" max="2" width="7.85546875" style="86" customWidth="1"/>
    <col min="3" max="3" width="14.7109375" style="86" customWidth="1"/>
    <col min="4" max="4" width="14.28515625" style="86" customWidth="1"/>
    <col min="5" max="7" width="14.7109375" style="86" customWidth="1"/>
    <col min="8" max="9" width="9.140625" style="86"/>
    <col min="10" max="10" width="5" style="86" customWidth="1"/>
    <col min="11" max="11" width="10.5703125" style="86" customWidth="1"/>
    <col min="12" max="16384" width="9.140625" style="86"/>
  </cols>
  <sheetData>
    <row r="1" spans="1:16" x14ac:dyDescent="0.25">
      <c r="A1" s="77"/>
      <c r="B1" s="77"/>
      <c r="C1" s="77"/>
      <c r="D1" s="77"/>
      <c r="E1" s="77"/>
      <c r="F1" s="77"/>
      <c r="G1" s="78"/>
    </row>
    <row r="2" spans="1:16" x14ac:dyDescent="0.25">
      <c r="A2" s="77"/>
      <c r="B2" s="77"/>
      <c r="C2" s="77"/>
      <c r="D2" s="77"/>
      <c r="E2" s="77"/>
      <c r="F2" s="79"/>
      <c r="G2" s="80"/>
    </row>
    <row r="3" spans="1:16" x14ac:dyDescent="0.25">
      <c r="A3" s="77"/>
      <c r="B3" s="77"/>
      <c r="C3" s="77"/>
      <c r="D3" s="77"/>
      <c r="E3" s="77"/>
      <c r="F3" s="79"/>
      <c r="G3" s="80"/>
      <c r="K3" s="99" t="s">
        <v>1</v>
      </c>
      <c r="L3" s="99" t="s">
        <v>40</v>
      </c>
      <c r="M3" s="100"/>
    </row>
    <row r="4" spans="1:16" ht="21" x14ac:dyDescent="0.35">
      <c r="A4" s="77"/>
      <c r="B4" s="81" t="s">
        <v>41</v>
      </c>
      <c r="C4" s="77"/>
      <c r="D4" s="77"/>
      <c r="E4" s="82"/>
      <c r="F4" s="83"/>
      <c r="G4" s="77"/>
      <c r="K4" s="101" t="s">
        <v>74</v>
      </c>
      <c r="L4" s="102">
        <v>225.5</v>
      </c>
      <c r="M4" s="114">
        <f>L4/L5</f>
        <v>0.10616760828625235</v>
      </c>
      <c r="N4" s="107"/>
      <c r="O4" s="106"/>
    </row>
    <row r="5" spans="1:16" x14ac:dyDescent="0.25">
      <c r="A5" s="77"/>
      <c r="B5" s="77"/>
      <c r="C5" s="77"/>
      <c r="D5" s="77"/>
      <c r="E5" s="77"/>
      <c r="F5" s="83"/>
      <c r="G5" s="77"/>
      <c r="K5" s="103" t="s">
        <v>42</v>
      </c>
      <c r="L5" s="104">
        <v>2124</v>
      </c>
      <c r="M5" s="103"/>
      <c r="N5" s="105"/>
      <c r="O5" s="106"/>
    </row>
    <row r="6" spans="1:16" x14ac:dyDescent="0.25">
      <c r="A6" s="77"/>
      <c r="B6" s="113" t="s">
        <v>43</v>
      </c>
      <c r="C6" s="112"/>
      <c r="D6" s="111"/>
      <c r="E6" s="110">
        <v>44621</v>
      </c>
      <c r="F6" s="84"/>
      <c r="G6" s="77"/>
      <c r="M6" s="98"/>
      <c r="N6" s="95"/>
      <c r="O6" s="95"/>
    </row>
    <row r="7" spans="1:16" x14ac:dyDescent="0.25">
      <c r="A7" s="77"/>
      <c r="B7" s="109" t="s">
        <v>44</v>
      </c>
      <c r="C7" s="79"/>
      <c r="D7" s="115"/>
      <c r="E7" s="116">
        <v>10</v>
      </c>
      <c r="F7" s="88" t="s">
        <v>45</v>
      </c>
      <c r="G7" s="77"/>
      <c r="M7" s="98"/>
      <c r="N7" s="97"/>
      <c r="O7" s="97"/>
    </row>
    <row r="8" spans="1:16" x14ac:dyDescent="0.25">
      <c r="A8" s="77"/>
      <c r="B8" s="109" t="s">
        <v>46</v>
      </c>
      <c r="C8" s="79"/>
      <c r="D8" s="117">
        <f>E6-1</f>
        <v>44620</v>
      </c>
      <c r="E8" s="118">
        <v>76606.67</v>
      </c>
      <c r="F8" s="88" t="s">
        <v>47</v>
      </c>
      <c r="G8" s="77"/>
      <c r="H8" s="126"/>
      <c r="K8" s="96"/>
      <c r="L8" s="96"/>
      <c r="M8" s="97"/>
      <c r="N8" s="97"/>
      <c r="O8" s="97"/>
    </row>
    <row r="9" spans="1:16" x14ac:dyDescent="0.25">
      <c r="A9" s="77"/>
      <c r="B9" s="109" t="s">
        <v>46</v>
      </c>
      <c r="C9" s="79"/>
      <c r="D9" s="117">
        <f>EOMONTH(D8,E7)</f>
        <v>44926</v>
      </c>
      <c r="E9" s="118">
        <v>73322.67</v>
      </c>
      <c r="F9" s="88" t="s">
        <v>47</v>
      </c>
      <c r="G9" s="77"/>
      <c r="H9" s="125"/>
      <c r="K9" s="96"/>
      <c r="L9" s="96"/>
      <c r="M9" s="97"/>
      <c r="N9" s="97"/>
      <c r="O9" s="97"/>
    </row>
    <row r="10" spans="1:16" x14ac:dyDescent="0.25">
      <c r="A10" s="77"/>
      <c r="B10" s="109" t="s">
        <v>48</v>
      </c>
      <c r="C10" s="79"/>
      <c r="D10" s="115"/>
      <c r="E10" s="119">
        <f>M4</f>
        <v>0.10616760828625235</v>
      </c>
      <c r="F10" s="88"/>
      <c r="G10" s="77"/>
      <c r="K10" s="96"/>
      <c r="L10" s="96"/>
      <c r="M10" s="97"/>
      <c r="N10" s="98"/>
      <c r="O10" s="98"/>
    </row>
    <row r="11" spans="1:16" x14ac:dyDescent="0.25">
      <c r="A11" s="77"/>
      <c r="B11" s="109" t="s">
        <v>49</v>
      </c>
      <c r="C11" s="79"/>
      <c r="D11" s="115"/>
      <c r="E11" s="120">
        <f>ROUND(E8*E10,2)</f>
        <v>8133.15</v>
      </c>
      <c r="F11" s="88" t="s">
        <v>47</v>
      </c>
      <c r="G11" s="77"/>
      <c r="K11" s="96"/>
      <c r="L11" s="96"/>
      <c r="M11" s="97"/>
      <c r="N11" s="98"/>
      <c r="O11" s="98"/>
    </row>
    <row r="12" spans="1:16" x14ac:dyDescent="0.25">
      <c r="A12" s="77"/>
      <c r="B12" s="109" t="s">
        <v>50</v>
      </c>
      <c r="C12" s="79"/>
      <c r="D12" s="115"/>
      <c r="E12" s="120">
        <f>ROUND(E9*E10,2)</f>
        <v>7784.49</v>
      </c>
      <c r="F12" s="88" t="s">
        <v>47</v>
      </c>
      <c r="G12" s="77"/>
      <c r="K12" s="96"/>
      <c r="L12" s="96"/>
      <c r="M12" s="97"/>
      <c r="N12" s="97"/>
      <c r="O12" s="97"/>
      <c r="P12" s="98"/>
    </row>
    <row r="13" spans="1:16" x14ac:dyDescent="0.25">
      <c r="A13" s="77"/>
      <c r="B13" s="121" t="s">
        <v>51</v>
      </c>
      <c r="C13" s="122"/>
      <c r="D13" s="123"/>
      <c r="E13" s="124">
        <v>4.3999999999999997E-2</v>
      </c>
      <c r="F13" s="89"/>
      <c r="G13" s="90"/>
      <c r="K13" s="96"/>
      <c r="L13" s="96"/>
      <c r="M13" s="97"/>
      <c r="N13" s="97"/>
      <c r="O13" s="97"/>
      <c r="P13" s="98"/>
    </row>
    <row r="14" spans="1:16" x14ac:dyDescent="0.25">
      <c r="A14" s="77"/>
      <c r="B14" s="87"/>
      <c r="C14" s="85"/>
      <c r="E14" s="91"/>
      <c r="F14" s="87"/>
      <c r="G14" s="90"/>
      <c r="K14" s="96"/>
      <c r="L14" s="96"/>
      <c r="M14" s="97"/>
      <c r="N14" s="97"/>
      <c r="O14" s="97"/>
      <c r="P14" s="98"/>
    </row>
    <row r="15" spans="1:16" x14ac:dyDescent="0.25">
      <c r="K15" s="96"/>
      <c r="L15" s="96"/>
      <c r="M15" s="97"/>
      <c r="N15" s="97"/>
      <c r="O15" s="97"/>
      <c r="P15" s="98"/>
    </row>
    <row r="16" spans="1:16" ht="15.75" thickBot="1" x14ac:dyDescent="0.3">
      <c r="A16" s="92" t="s">
        <v>52</v>
      </c>
      <c r="B16" s="92" t="s">
        <v>53</v>
      </c>
      <c r="C16" s="92" t="s">
        <v>54</v>
      </c>
      <c r="D16" s="92" t="s">
        <v>55</v>
      </c>
      <c r="E16" s="92" t="s">
        <v>56</v>
      </c>
      <c r="F16" s="92" t="s">
        <v>57</v>
      </c>
      <c r="G16" s="92" t="s">
        <v>58</v>
      </c>
      <c r="K16" s="96"/>
      <c r="L16" s="96"/>
      <c r="M16" s="97"/>
      <c r="N16" s="97"/>
      <c r="O16" s="97"/>
      <c r="P16" s="98"/>
    </row>
    <row r="17" spans="1:16" x14ac:dyDescent="0.25">
      <c r="A17" s="93">
        <f>E6</f>
        <v>44621</v>
      </c>
      <c r="B17" s="85">
        <v>1</v>
      </c>
      <c r="C17" s="83">
        <f>E11</f>
        <v>8133.15</v>
      </c>
      <c r="D17" s="94">
        <f>ROUND(C17*$E$13/12,2)</f>
        <v>29.82</v>
      </c>
      <c r="E17" s="94">
        <f>F17-D17</f>
        <v>34.300000000000004</v>
      </c>
      <c r="F17" s="94">
        <f>ROUND(PMT($E$13/12,E7,-E11,E12),2)</f>
        <v>64.12</v>
      </c>
      <c r="G17" s="94">
        <f>C17-E17</f>
        <v>8098.8499999999995</v>
      </c>
      <c r="K17" s="96"/>
      <c r="L17" s="96"/>
      <c r="M17" s="97"/>
      <c r="N17" s="97"/>
      <c r="O17" s="97"/>
      <c r="P17" s="98"/>
    </row>
    <row r="18" spans="1:16" x14ac:dyDescent="0.25">
      <c r="A18" s="93">
        <f>EDATE(A17,1)</f>
        <v>44652</v>
      </c>
      <c r="B18" s="85">
        <v>2</v>
      </c>
      <c r="C18" s="83">
        <f>G17</f>
        <v>8098.8499999999995</v>
      </c>
      <c r="D18" s="94">
        <f t="shared" ref="D18:D26" si="0">ROUND(C18*$E$13/12,2)</f>
        <v>29.7</v>
      </c>
      <c r="E18" s="94">
        <f>F18-D18</f>
        <v>34.42</v>
      </c>
      <c r="F18" s="94">
        <f>F17</f>
        <v>64.12</v>
      </c>
      <c r="G18" s="94">
        <f t="shared" ref="G18:G26" si="1">C18-E18</f>
        <v>8064.4299999999994</v>
      </c>
      <c r="K18" s="96"/>
      <c r="L18" s="96"/>
      <c r="M18" s="97"/>
      <c r="N18" s="97"/>
      <c r="O18" s="97"/>
      <c r="P18" s="98"/>
    </row>
    <row r="19" spans="1:16" x14ac:dyDescent="0.25">
      <c r="A19" s="93">
        <f>EDATE(A18,1)</f>
        <v>44682</v>
      </c>
      <c r="B19" s="85">
        <v>3</v>
      </c>
      <c r="C19" s="83">
        <f>G18</f>
        <v>8064.4299999999994</v>
      </c>
      <c r="D19" s="94">
        <f t="shared" si="0"/>
        <v>29.57</v>
      </c>
      <c r="E19" s="94">
        <f>F19-D19</f>
        <v>34.550000000000004</v>
      </c>
      <c r="F19" s="94">
        <f t="shared" ref="F19:F26" si="2">F18</f>
        <v>64.12</v>
      </c>
      <c r="G19" s="94">
        <f t="shared" si="1"/>
        <v>8029.8799999999992</v>
      </c>
      <c r="K19" s="96"/>
      <c r="L19" s="96"/>
      <c r="M19" s="97"/>
      <c r="N19" s="97"/>
      <c r="O19" s="97"/>
      <c r="P19" s="98"/>
    </row>
    <row r="20" spans="1:16" x14ac:dyDescent="0.25">
      <c r="A20" s="93">
        <f t="shared" ref="A20:A26" si="3">EDATE(A19,1)</f>
        <v>44713</v>
      </c>
      <c r="B20" s="85">
        <v>4</v>
      </c>
      <c r="C20" s="83">
        <f t="shared" ref="C20:C26" si="4">G19</f>
        <v>8029.8799999999992</v>
      </c>
      <c r="D20" s="94">
        <f t="shared" si="0"/>
        <v>29.44</v>
      </c>
      <c r="E20" s="94">
        <f t="shared" ref="E20:E26" si="5">F20-D20</f>
        <v>34.680000000000007</v>
      </c>
      <c r="F20" s="94">
        <f t="shared" si="2"/>
        <v>64.12</v>
      </c>
      <c r="G20" s="94">
        <f t="shared" si="1"/>
        <v>7995.1999999999989</v>
      </c>
      <c r="K20" s="96"/>
      <c r="L20" s="96"/>
      <c r="M20" s="97"/>
      <c r="N20" s="97"/>
      <c r="O20" s="97"/>
      <c r="P20" s="98"/>
    </row>
    <row r="21" spans="1:16" x14ac:dyDescent="0.25">
      <c r="A21" s="93">
        <f t="shared" si="3"/>
        <v>44743</v>
      </c>
      <c r="B21" s="85">
        <v>5</v>
      </c>
      <c r="C21" s="83">
        <f t="shared" si="4"/>
        <v>7995.1999999999989</v>
      </c>
      <c r="D21" s="94">
        <f t="shared" si="0"/>
        <v>29.32</v>
      </c>
      <c r="E21" s="94">
        <f t="shared" si="5"/>
        <v>34.800000000000004</v>
      </c>
      <c r="F21" s="94">
        <f t="shared" si="2"/>
        <v>64.12</v>
      </c>
      <c r="G21" s="94">
        <f t="shared" si="1"/>
        <v>7960.3999999999987</v>
      </c>
      <c r="K21" s="96"/>
      <c r="L21" s="96"/>
      <c r="M21" s="97"/>
      <c r="N21" s="97"/>
      <c r="O21" s="97"/>
      <c r="P21" s="98"/>
    </row>
    <row r="22" spans="1:16" x14ac:dyDescent="0.25">
      <c r="A22" s="93">
        <f t="shared" si="3"/>
        <v>44774</v>
      </c>
      <c r="B22" s="85">
        <v>6</v>
      </c>
      <c r="C22" s="83">
        <f t="shared" si="4"/>
        <v>7960.3999999999987</v>
      </c>
      <c r="D22" s="94">
        <f t="shared" si="0"/>
        <v>29.19</v>
      </c>
      <c r="E22" s="94">
        <f t="shared" si="5"/>
        <v>34.930000000000007</v>
      </c>
      <c r="F22" s="94">
        <f t="shared" si="2"/>
        <v>64.12</v>
      </c>
      <c r="G22" s="94">
        <f t="shared" si="1"/>
        <v>7925.4699999999984</v>
      </c>
      <c r="K22" s="96"/>
      <c r="L22" s="96"/>
      <c r="M22" s="97"/>
      <c r="N22" s="97"/>
      <c r="O22" s="97"/>
      <c r="P22" s="98"/>
    </row>
    <row r="23" spans="1:16" x14ac:dyDescent="0.25">
      <c r="A23" s="93">
        <f t="shared" si="3"/>
        <v>44805</v>
      </c>
      <c r="B23" s="85">
        <v>7</v>
      </c>
      <c r="C23" s="83">
        <f t="shared" si="4"/>
        <v>7925.4699999999984</v>
      </c>
      <c r="D23" s="94">
        <f t="shared" si="0"/>
        <v>29.06</v>
      </c>
      <c r="E23" s="94">
        <f t="shared" si="5"/>
        <v>35.06</v>
      </c>
      <c r="F23" s="94">
        <f t="shared" si="2"/>
        <v>64.12</v>
      </c>
      <c r="G23" s="94">
        <f t="shared" si="1"/>
        <v>7890.409999999998</v>
      </c>
      <c r="N23" s="97"/>
      <c r="O23" s="97"/>
      <c r="P23" s="98"/>
    </row>
    <row r="24" spans="1:16" x14ac:dyDescent="0.25">
      <c r="A24" s="93">
        <f>EDATE(A23,1)</f>
        <v>44835</v>
      </c>
      <c r="B24" s="85">
        <v>8</v>
      </c>
      <c r="C24" s="83">
        <f t="shared" si="4"/>
        <v>7890.409999999998</v>
      </c>
      <c r="D24" s="94">
        <f t="shared" si="0"/>
        <v>28.93</v>
      </c>
      <c r="E24" s="94">
        <f t="shared" si="5"/>
        <v>35.190000000000005</v>
      </c>
      <c r="F24" s="94">
        <f t="shared" si="2"/>
        <v>64.12</v>
      </c>
      <c r="G24" s="94">
        <f t="shared" si="1"/>
        <v>7855.2199999999984</v>
      </c>
      <c r="N24" s="97"/>
      <c r="O24" s="97"/>
      <c r="P24" s="98"/>
    </row>
    <row r="25" spans="1:16" x14ac:dyDescent="0.25">
      <c r="A25" s="93">
        <f t="shared" si="3"/>
        <v>44866</v>
      </c>
      <c r="B25" s="85">
        <v>9</v>
      </c>
      <c r="C25" s="83">
        <f t="shared" si="4"/>
        <v>7855.2199999999984</v>
      </c>
      <c r="D25" s="94">
        <f t="shared" si="0"/>
        <v>28.8</v>
      </c>
      <c r="E25" s="94">
        <f t="shared" si="5"/>
        <v>35.320000000000007</v>
      </c>
      <c r="F25" s="94">
        <f t="shared" si="2"/>
        <v>64.12</v>
      </c>
      <c r="G25" s="94">
        <f t="shared" si="1"/>
        <v>7819.8999999999987</v>
      </c>
      <c r="N25" s="97"/>
      <c r="O25" s="97"/>
      <c r="P25" s="98"/>
    </row>
    <row r="26" spans="1:16" x14ac:dyDescent="0.25">
      <c r="A26" s="93">
        <f t="shared" si="3"/>
        <v>44896</v>
      </c>
      <c r="B26" s="85">
        <v>10</v>
      </c>
      <c r="C26" s="83">
        <f t="shared" si="4"/>
        <v>7819.8999999999987</v>
      </c>
      <c r="D26" s="94">
        <f t="shared" si="0"/>
        <v>28.67</v>
      </c>
      <c r="E26" s="94">
        <f t="shared" si="5"/>
        <v>35.450000000000003</v>
      </c>
      <c r="F26" s="94">
        <f t="shared" si="2"/>
        <v>64.12</v>
      </c>
      <c r="G26" s="94">
        <f t="shared" si="1"/>
        <v>7784.4499999999989</v>
      </c>
      <c r="N26" s="97"/>
      <c r="O26" s="97"/>
      <c r="P26" s="98"/>
    </row>
    <row r="27" spans="1:16" x14ac:dyDescent="0.25">
      <c r="A27" s="93"/>
      <c r="B27" s="85"/>
      <c r="C27" s="83"/>
      <c r="D27" s="94"/>
      <c r="E27" s="94"/>
      <c r="F27" s="94"/>
      <c r="G27" s="94"/>
    </row>
    <row r="28" spans="1:16" x14ac:dyDescent="0.25">
      <c r="A28" s="93"/>
      <c r="B28" s="85"/>
      <c r="C28" s="83"/>
      <c r="D28" s="94"/>
      <c r="E28" s="94"/>
      <c r="F28" s="94"/>
      <c r="G28" s="94"/>
    </row>
    <row r="29" spans="1:16" x14ac:dyDescent="0.25">
      <c r="A29" s="93"/>
      <c r="B29" s="85"/>
      <c r="C29" s="83"/>
      <c r="D29" s="94"/>
      <c r="E29" s="94"/>
      <c r="F29" s="94"/>
      <c r="G29" s="94"/>
    </row>
    <row r="30" spans="1:16" x14ac:dyDescent="0.25">
      <c r="A30" s="93"/>
      <c r="B30" s="85"/>
      <c r="C30" s="83"/>
      <c r="D30" s="94"/>
      <c r="E30" s="94"/>
      <c r="F30" s="94"/>
      <c r="G30" s="94"/>
    </row>
    <row r="31" spans="1:16" x14ac:dyDescent="0.25">
      <c r="A31" s="93"/>
      <c r="B31" s="85"/>
      <c r="C31" s="83"/>
      <c r="D31" s="94"/>
      <c r="E31" s="94"/>
      <c r="F31" s="94"/>
      <c r="G31" s="94"/>
    </row>
    <row r="32" spans="1:16" x14ac:dyDescent="0.25">
      <c r="A32" s="93"/>
      <c r="B32" s="85"/>
      <c r="C32" s="83"/>
      <c r="D32" s="94"/>
      <c r="E32" s="94"/>
      <c r="F32" s="94"/>
      <c r="G32" s="94"/>
    </row>
    <row r="33" spans="1:7" x14ac:dyDescent="0.25">
      <c r="A33" s="93"/>
      <c r="B33" s="85"/>
      <c r="C33" s="83"/>
      <c r="D33" s="94"/>
      <c r="E33" s="94"/>
      <c r="F33" s="94"/>
      <c r="G33" s="94"/>
    </row>
    <row r="34" spans="1:7" x14ac:dyDescent="0.25">
      <c r="A34" s="93"/>
      <c r="B34" s="85"/>
      <c r="C34" s="83"/>
      <c r="D34" s="94"/>
      <c r="E34" s="94"/>
      <c r="F34" s="94"/>
      <c r="G34" s="94"/>
    </row>
    <row r="35" spans="1:7" x14ac:dyDescent="0.25">
      <c r="A35" s="93"/>
      <c r="B35" s="85"/>
      <c r="C35" s="83"/>
      <c r="D35" s="94"/>
      <c r="E35" s="94"/>
      <c r="F35" s="94"/>
      <c r="G35" s="94"/>
    </row>
    <row r="36" spans="1:7" x14ac:dyDescent="0.25">
      <c r="A36" s="93"/>
      <c r="B36" s="85"/>
      <c r="C36" s="83"/>
      <c r="D36" s="94"/>
      <c r="E36" s="94"/>
      <c r="F36" s="94"/>
      <c r="G36" s="94"/>
    </row>
    <row r="37" spans="1:7" x14ac:dyDescent="0.25">
      <c r="A37" s="93"/>
      <c r="B37" s="85"/>
      <c r="C37" s="83"/>
      <c r="D37" s="94"/>
      <c r="E37" s="94"/>
      <c r="F37" s="94"/>
      <c r="G37" s="94"/>
    </row>
    <row r="38" spans="1:7" x14ac:dyDescent="0.25">
      <c r="A38" s="93"/>
      <c r="B38" s="85"/>
      <c r="C38" s="83"/>
      <c r="D38" s="94"/>
      <c r="E38" s="94"/>
      <c r="F38" s="94"/>
      <c r="G38" s="94"/>
    </row>
    <row r="39" spans="1:7" x14ac:dyDescent="0.25">
      <c r="A39" s="93"/>
      <c r="B39" s="85"/>
      <c r="C39" s="83"/>
      <c r="D39" s="94"/>
      <c r="E39" s="94"/>
      <c r="F39" s="94"/>
      <c r="G39" s="94"/>
    </row>
    <row r="40" spans="1:7" x14ac:dyDescent="0.25">
      <c r="A40" s="93"/>
      <c r="B40" s="85"/>
      <c r="C40" s="83"/>
      <c r="D40" s="94"/>
      <c r="E40" s="94"/>
      <c r="F40" s="94"/>
      <c r="G40" s="94"/>
    </row>
    <row r="41" spans="1:7" x14ac:dyDescent="0.25">
      <c r="A41" s="93"/>
      <c r="B41" s="85"/>
      <c r="C41" s="83"/>
      <c r="D41" s="94"/>
      <c r="E41" s="94"/>
      <c r="F41" s="94"/>
      <c r="G41" s="94"/>
    </row>
    <row r="42" spans="1:7" x14ac:dyDescent="0.25">
      <c r="A42" s="93"/>
      <c r="B42" s="85"/>
      <c r="C42" s="83"/>
      <c r="D42" s="94"/>
      <c r="E42" s="94"/>
      <c r="F42" s="94"/>
      <c r="G42" s="94"/>
    </row>
    <row r="43" spans="1:7" x14ac:dyDescent="0.25">
      <c r="A43" s="93"/>
      <c r="B43" s="85"/>
      <c r="C43" s="83"/>
      <c r="D43" s="94"/>
      <c r="E43" s="94"/>
      <c r="F43" s="94"/>
      <c r="G43" s="94"/>
    </row>
    <row r="44" spans="1:7" x14ac:dyDescent="0.25">
      <c r="A44" s="93"/>
      <c r="B44" s="85"/>
      <c r="C44" s="83"/>
      <c r="D44" s="94"/>
      <c r="E44" s="94"/>
      <c r="F44" s="94"/>
      <c r="G44" s="94"/>
    </row>
    <row r="45" spans="1:7" x14ac:dyDescent="0.25">
      <c r="A45" s="93"/>
      <c r="B45" s="85"/>
      <c r="C45" s="83"/>
      <c r="D45" s="94"/>
      <c r="E45" s="94"/>
      <c r="F45" s="94"/>
      <c r="G45" s="94"/>
    </row>
    <row r="46" spans="1:7" x14ac:dyDescent="0.25">
      <c r="A46" s="93"/>
      <c r="B46" s="85"/>
      <c r="C46" s="83"/>
      <c r="D46" s="94"/>
      <c r="E46" s="94"/>
      <c r="F46" s="94"/>
      <c r="G46" s="94"/>
    </row>
    <row r="47" spans="1:7" x14ac:dyDescent="0.25">
      <c r="A47" s="93"/>
      <c r="B47" s="85"/>
      <c r="C47" s="83"/>
      <c r="D47" s="94"/>
      <c r="E47" s="94"/>
      <c r="F47" s="94"/>
      <c r="G47" s="94"/>
    </row>
    <row r="48" spans="1:7" x14ac:dyDescent="0.25">
      <c r="A48" s="93"/>
      <c r="B48" s="85"/>
      <c r="C48" s="83"/>
      <c r="D48" s="94"/>
      <c r="E48" s="94"/>
      <c r="F48" s="94"/>
      <c r="G48" s="94"/>
    </row>
    <row r="49" spans="1:7" x14ac:dyDescent="0.25">
      <c r="A49" s="93"/>
      <c r="B49" s="85"/>
      <c r="C49" s="83"/>
      <c r="D49" s="94"/>
      <c r="E49" s="94"/>
      <c r="F49" s="94"/>
      <c r="G49" s="94"/>
    </row>
    <row r="50" spans="1:7" x14ac:dyDescent="0.25">
      <c r="A50" s="93"/>
      <c r="B50" s="85"/>
      <c r="C50" s="83"/>
      <c r="D50" s="94"/>
      <c r="E50" s="94"/>
      <c r="F50" s="94"/>
      <c r="G50" s="94"/>
    </row>
    <row r="51" spans="1:7" x14ac:dyDescent="0.25">
      <c r="A51" s="93"/>
      <c r="B51" s="85"/>
      <c r="C51" s="83"/>
      <c r="D51" s="94"/>
      <c r="E51" s="94"/>
      <c r="F51" s="94"/>
      <c r="G51" s="94"/>
    </row>
    <row r="52" spans="1:7" x14ac:dyDescent="0.25">
      <c r="A52" s="93"/>
      <c r="B52" s="85"/>
      <c r="C52" s="83"/>
      <c r="D52" s="94"/>
      <c r="E52" s="94"/>
      <c r="F52" s="94"/>
      <c r="G52" s="94"/>
    </row>
    <row r="53" spans="1:7" x14ac:dyDescent="0.25">
      <c r="A53" s="93"/>
      <c r="B53" s="85"/>
      <c r="C53" s="83"/>
      <c r="D53" s="94"/>
      <c r="E53" s="94"/>
      <c r="F53" s="94"/>
      <c r="G53" s="94"/>
    </row>
    <row r="54" spans="1:7" x14ac:dyDescent="0.25">
      <c r="A54" s="93"/>
      <c r="B54" s="85"/>
      <c r="C54" s="83"/>
      <c r="D54" s="94"/>
      <c r="E54" s="94"/>
      <c r="F54" s="94"/>
      <c r="G54" s="94"/>
    </row>
    <row r="55" spans="1:7" x14ac:dyDescent="0.25">
      <c r="A55" s="93"/>
      <c r="B55" s="85"/>
      <c r="C55" s="83"/>
      <c r="D55" s="94"/>
      <c r="E55" s="94"/>
      <c r="F55" s="94"/>
      <c r="G55" s="94"/>
    </row>
    <row r="56" spans="1:7" x14ac:dyDescent="0.25">
      <c r="A56" s="93"/>
      <c r="B56" s="85"/>
      <c r="C56" s="83"/>
      <c r="D56" s="94"/>
      <c r="E56" s="94"/>
      <c r="F56" s="94"/>
      <c r="G56" s="94"/>
    </row>
    <row r="57" spans="1:7" x14ac:dyDescent="0.25">
      <c r="A57" s="93"/>
      <c r="B57" s="85"/>
      <c r="C57" s="83"/>
      <c r="D57" s="94"/>
      <c r="E57" s="94"/>
      <c r="F57" s="94"/>
      <c r="G57" s="94"/>
    </row>
    <row r="58" spans="1:7" x14ac:dyDescent="0.25">
      <c r="A58" s="93"/>
      <c r="B58" s="85"/>
      <c r="C58" s="83"/>
      <c r="D58" s="94"/>
      <c r="E58" s="94"/>
      <c r="F58" s="94"/>
      <c r="G58" s="94"/>
    </row>
    <row r="59" spans="1:7" x14ac:dyDescent="0.25">
      <c r="A59" s="93"/>
      <c r="B59" s="85"/>
      <c r="C59" s="83"/>
      <c r="D59" s="94"/>
      <c r="E59" s="94"/>
      <c r="F59" s="94"/>
      <c r="G59" s="94"/>
    </row>
    <row r="60" spans="1:7" x14ac:dyDescent="0.25">
      <c r="A60" s="93"/>
      <c r="B60" s="85"/>
      <c r="C60" s="83"/>
      <c r="D60" s="94"/>
      <c r="E60" s="94"/>
      <c r="F60" s="94"/>
      <c r="G60" s="94"/>
    </row>
    <row r="61" spans="1:7" x14ac:dyDescent="0.25">
      <c r="A61" s="93"/>
      <c r="B61" s="85"/>
      <c r="C61" s="83"/>
      <c r="D61" s="94"/>
      <c r="E61" s="94"/>
      <c r="F61" s="94"/>
      <c r="G61" s="94"/>
    </row>
    <row r="62" spans="1:7" x14ac:dyDescent="0.25">
      <c r="A62" s="93"/>
      <c r="B62" s="85"/>
      <c r="C62" s="83"/>
      <c r="D62" s="94"/>
      <c r="E62" s="94"/>
      <c r="F62" s="94"/>
      <c r="G62" s="94"/>
    </row>
    <row r="63" spans="1:7" x14ac:dyDescent="0.25">
      <c r="A63" s="93"/>
      <c r="B63" s="85"/>
      <c r="C63" s="83"/>
      <c r="D63" s="94"/>
      <c r="E63" s="94"/>
      <c r="F63" s="94"/>
      <c r="G63" s="94"/>
    </row>
    <row r="64" spans="1:7" x14ac:dyDescent="0.25">
      <c r="A64" s="93"/>
      <c r="B64" s="85"/>
      <c r="C64" s="83"/>
      <c r="D64" s="94"/>
      <c r="E64" s="94"/>
      <c r="F64" s="94"/>
      <c r="G64" s="94"/>
    </row>
    <row r="65" spans="1:7" x14ac:dyDescent="0.25">
      <c r="A65" s="93"/>
      <c r="B65" s="85"/>
      <c r="C65" s="83"/>
      <c r="D65" s="94"/>
      <c r="E65" s="94"/>
      <c r="F65" s="94"/>
      <c r="G65" s="94"/>
    </row>
    <row r="66" spans="1:7" x14ac:dyDescent="0.25">
      <c r="A66" s="93"/>
      <c r="B66" s="85"/>
      <c r="C66" s="83"/>
      <c r="D66" s="94"/>
      <c r="E66" s="94"/>
      <c r="F66" s="94"/>
      <c r="G66" s="94"/>
    </row>
    <row r="67" spans="1:7" x14ac:dyDescent="0.25">
      <c r="A67" s="93"/>
      <c r="B67" s="85"/>
      <c r="C67" s="83"/>
      <c r="D67" s="94"/>
      <c r="E67" s="94"/>
      <c r="F67" s="94"/>
      <c r="G67" s="94"/>
    </row>
    <row r="68" spans="1:7" x14ac:dyDescent="0.25">
      <c r="A68" s="93"/>
      <c r="B68" s="85"/>
      <c r="C68" s="83"/>
      <c r="D68" s="94"/>
      <c r="E68" s="94"/>
      <c r="F68" s="94"/>
      <c r="G68" s="94"/>
    </row>
    <row r="69" spans="1:7" x14ac:dyDescent="0.25">
      <c r="A69" s="93"/>
      <c r="B69" s="85"/>
      <c r="C69" s="83"/>
      <c r="D69" s="94"/>
      <c r="E69" s="94"/>
      <c r="F69" s="94"/>
      <c r="G69" s="94"/>
    </row>
    <row r="70" spans="1:7" x14ac:dyDescent="0.25">
      <c r="A70" s="93"/>
      <c r="B70" s="85"/>
      <c r="C70" s="83"/>
      <c r="D70" s="94"/>
      <c r="E70" s="94"/>
      <c r="F70" s="94"/>
      <c r="G70" s="94"/>
    </row>
    <row r="71" spans="1:7" x14ac:dyDescent="0.25">
      <c r="A71" s="93"/>
      <c r="B71" s="85"/>
      <c r="C71" s="83"/>
      <c r="D71" s="94"/>
      <c r="E71" s="94"/>
      <c r="F71" s="94"/>
      <c r="G71" s="94"/>
    </row>
    <row r="72" spans="1:7" x14ac:dyDescent="0.25">
      <c r="A72" s="93"/>
      <c r="B72" s="85"/>
      <c r="C72" s="83"/>
      <c r="D72" s="94"/>
      <c r="E72" s="94"/>
      <c r="F72" s="94"/>
      <c r="G72" s="94"/>
    </row>
    <row r="73" spans="1:7" x14ac:dyDescent="0.25">
      <c r="A73" s="93"/>
      <c r="B73" s="85"/>
      <c r="C73" s="83"/>
      <c r="D73" s="94"/>
      <c r="E73" s="94"/>
      <c r="F73" s="94"/>
      <c r="G73" s="94"/>
    </row>
    <row r="74" spans="1:7" x14ac:dyDescent="0.25">
      <c r="A74" s="93"/>
      <c r="B74" s="85"/>
      <c r="C74" s="83"/>
      <c r="D74" s="94"/>
      <c r="E74" s="94"/>
      <c r="F74" s="94"/>
      <c r="G74" s="94"/>
    </row>
    <row r="75" spans="1:7" x14ac:dyDescent="0.25">
      <c r="A75" s="93"/>
      <c r="B75" s="85"/>
      <c r="C75" s="83"/>
      <c r="D75" s="94"/>
      <c r="E75" s="94"/>
      <c r="F75" s="94"/>
      <c r="G75" s="94"/>
    </row>
    <row r="76" spans="1:7" x14ac:dyDescent="0.25">
      <c r="A76" s="93"/>
      <c r="B76" s="85"/>
      <c r="C76" s="83"/>
      <c r="D76" s="94"/>
      <c r="E76" s="94"/>
      <c r="F76" s="94"/>
      <c r="G76" s="94"/>
    </row>
    <row r="77" spans="1:7" x14ac:dyDescent="0.25">
      <c r="A77" s="93"/>
      <c r="B77" s="85"/>
      <c r="C77" s="83"/>
      <c r="D77" s="94"/>
      <c r="E77" s="94"/>
      <c r="F77" s="94"/>
      <c r="G77" s="94"/>
    </row>
    <row r="78" spans="1:7" x14ac:dyDescent="0.25">
      <c r="A78" s="93"/>
      <c r="B78" s="85"/>
      <c r="C78" s="83"/>
      <c r="D78" s="94"/>
      <c r="E78" s="94"/>
      <c r="F78" s="94"/>
      <c r="G78" s="94"/>
    </row>
    <row r="79" spans="1:7" x14ac:dyDescent="0.25">
      <c r="A79" s="93"/>
      <c r="B79" s="85"/>
      <c r="C79" s="83"/>
      <c r="D79" s="94"/>
      <c r="E79" s="94"/>
      <c r="F79" s="94"/>
      <c r="G79" s="94"/>
    </row>
    <row r="80" spans="1:7" x14ac:dyDescent="0.25">
      <c r="A80" s="93"/>
      <c r="B80" s="85"/>
      <c r="C80" s="83"/>
      <c r="D80" s="94"/>
      <c r="E80" s="94"/>
      <c r="F80" s="94"/>
      <c r="G80" s="94"/>
    </row>
    <row r="81" spans="1:7" x14ac:dyDescent="0.25">
      <c r="A81" s="93"/>
      <c r="B81" s="85"/>
      <c r="C81" s="83"/>
      <c r="D81" s="94"/>
      <c r="E81" s="94"/>
      <c r="F81" s="94"/>
      <c r="G81" s="94"/>
    </row>
    <row r="82" spans="1:7" x14ac:dyDescent="0.25">
      <c r="A82" s="93"/>
      <c r="B82" s="85"/>
      <c r="C82" s="83"/>
      <c r="D82" s="94"/>
      <c r="E82" s="94"/>
      <c r="F82" s="94"/>
      <c r="G82" s="94"/>
    </row>
    <row r="83" spans="1:7" x14ac:dyDescent="0.25">
      <c r="A83" s="93"/>
      <c r="B83" s="85"/>
      <c r="C83" s="83"/>
      <c r="D83" s="94"/>
      <c r="E83" s="94"/>
      <c r="F83" s="94"/>
      <c r="G83" s="94"/>
    </row>
    <row r="84" spans="1:7" x14ac:dyDescent="0.25">
      <c r="A84" s="93"/>
      <c r="B84" s="85"/>
      <c r="C84" s="83"/>
      <c r="D84" s="94"/>
      <c r="E84" s="94"/>
      <c r="F84" s="94"/>
      <c r="G84" s="94"/>
    </row>
    <row r="85" spans="1:7" x14ac:dyDescent="0.25">
      <c r="A85" s="93"/>
      <c r="B85" s="85"/>
      <c r="C85" s="83"/>
      <c r="D85" s="94"/>
      <c r="E85" s="94"/>
      <c r="F85" s="94"/>
      <c r="G85" s="94"/>
    </row>
    <row r="86" spans="1:7" x14ac:dyDescent="0.25">
      <c r="A86" s="93"/>
      <c r="B86" s="85"/>
      <c r="C86" s="83"/>
      <c r="D86" s="94"/>
      <c r="E86" s="94"/>
      <c r="F86" s="94"/>
      <c r="G86" s="94"/>
    </row>
    <row r="87" spans="1:7" x14ac:dyDescent="0.25">
      <c r="A87" s="93"/>
      <c r="B87" s="85"/>
      <c r="C87" s="83"/>
      <c r="D87" s="94"/>
      <c r="E87" s="94"/>
      <c r="F87" s="94"/>
      <c r="G87" s="94"/>
    </row>
    <row r="88" spans="1:7" x14ac:dyDescent="0.25">
      <c r="A88" s="93"/>
      <c r="B88" s="85"/>
      <c r="C88" s="83"/>
      <c r="D88" s="94"/>
      <c r="E88" s="94"/>
      <c r="F88" s="94"/>
      <c r="G88" s="94"/>
    </row>
    <row r="89" spans="1:7" x14ac:dyDescent="0.25">
      <c r="A89" s="93"/>
      <c r="B89" s="85"/>
      <c r="C89" s="83"/>
      <c r="D89" s="94"/>
      <c r="E89" s="94"/>
      <c r="F89" s="94"/>
      <c r="G89" s="94"/>
    </row>
    <row r="90" spans="1:7" x14ac:dyDescent="0.25">
      <c r="A90" s="93"/>
      <c r="B90" s="85"/>
      <c r="C90" s="83"/>
      <c r="D90" s="94"/>
      <c r="E90" s="94"/>
      <c r="F90" s="94"/>
      <c r="G90" s="94"/>
    </row>
    <row r="91" spans="1:7" x14ac:dyDescent="0.25">
      <c r="A91" s="93"/>
      <c r="B91" s="85"/>
      <c r="C91" s="83"/>
      <c r="D91" s="94"/>
      <c r="E91" s="94"/>
      <c r="F91" s="94"/>
      <c r="G91" s="94"/>
    </row>
    <row r="92" spans="1:7" x14ac:dyDescent="0.25">
      <c r="A92" s="93"/>
      <c r="B92" s="85"/>
      <c r="C92" s="83"/>
      <c r="D92" s="94"/>
      <c r="E92" s="94"/>
      <c r="F92" s="94"/>
      <c r="G92" s="94"/>
    </row>
    <row r="93" spans="1:7" x14ac:dyDescent="0.25">
      <c r="A93" s="93"/>
      <c r="B93" s="85"/>
      <c r="C93" s="83"/>
      <c r="D93" s="94"/>
      <c r="E93" s="94"/>
      <c r="F93" s="94"/>
      <c r="G93" s="94"/>
    </row>
    <row r="94" spans="1:7" x14ac:dyDescent="0.25">
      <c r="A94" s="93"/>
      <c r="B94" s="85"/>
      <c r="C94" s="83"/>
      <c r="D94" s="94"/>
      <c r="E94" s="94"/>
      <c r="F94" s="94"/>
      <c r="G94" s="94"/>
    </row>
    <row r="95" spans="1:7" x14ac:dyDescent="0.25">
      <c r="A95" s="93"/>
      <c r="B95" s="85"/>
      <c r="C95" s="83"/>
      <c r="D95" s="94"/>
      <c r="E95" s="94"/>
      <c r="F95" s="94"/>
      <c r="G95" s="94"/>
    </row>
    <row r="96" spans="1:7" x14ac:dyDescent="0.25">
      <c r="A96" s="93"/>
      <c r="B96" s="85"/>
      <c r="C96" s="83"/>
      <c r="D96" s="94"/>
      <c r="E96" s="94"/>
      <c r="F96" s="94"/>
      <c r="G96" s="94"/>
    </row>
    <row r="97" spans="1:7" x14ac:dyDescent="0.25">
      <c r="A97" s="93"/>
      <c r="B97" s="85"/>
      <c r="C97" s="83"/>
      <c r="D97" s="94"/>
      <c r="E97" s="94"/>
      <c r="F97" s="94"/>
      <c r="G97" s="94"/>
    </row>
    <row r="98" spans="1:7" x14ac:dyDescent="0.25">
      <c r="A98" s="93"/>
      <c r="B98" s="85"/>
      <c r="C98" s="83"/>
      <c r="D98" s="94"/>
      <c r="E98" s="94"/>
      <c r="F98" s="94"/>
      <c r="G98" s="94"/>
    </row>
    <row r="99" spans="1:7" x14ac:dyDescent="0.25">
      <c r="A99" s="93"/>
      <c r="B99" s="85"/>
      <c r="C99" s="83"/>
      <c r="D99" s="94"/>
      <c r="E99" s="94"/>
      <c r="F99" s="94"/>
      <c r="G99" s="94"/>
    </row>
    <row r="100" spans="1:7" x14ac:dyDescent="0.25">
      <c r="A100" s="93"/>
      <c r="B100" s="85"/>
      <c r="C100" s="83"/>
      <c r="D100" s="94"/>
      <c r="E100" s="94"/>
      <c r="F100" s="94"/>
      <c r="G100" s="94"/>
    </row>
    <row r="101" spans="1:7" x14ac:dyDescent="0.25">
      <c r="A101" s="93"/>
      <c r="B101" s="85"/>
      <c r="C101" s="83"/>
      <c r="D101" s="94"/>
      <c r="E101" s="94"/>
      <c r="F101" s="94"/>
      <c r="G101" s="94"/>
    </row>
    <row r="102" spans="1:7" x14ac:dyDescent="0.25">
      <c r="A102" s="93"/>
      <c r="B102" s="85"/>
      <c r="C102" s="83"/>
      <c r="D102" s="94"/>
      <c r="E102" s="94"/>
      <c r="F102" s="94"/>
      <c r="G102" s="94"/>
    </row>
    <row r="103" spans="1:7" x14ac:dyDescent="0.25">
      <c r="A103" s="93"/>
      <c r="B103" s="85"/>
      <c r="C103" s="83"/>
      <c r="D103" s="94"/>
      <c r="E103" s="94"/>
      <c r="F103" s="94"/>
      <c r="G103" s="94"/>
    </row>
    <row r="104" spans="1:7" x14ac:dyDescent="0.25">
      <c r="A104" s="93"/>
      <c r="B104" s="85"/>
      <c r="C104" s="83"/>
      <c r="D104" s="94"/>
      <c r="E104" s="94"/>
      <c r="F104" s="94"/>
      <c r="G104" s="94"/>
    </row>
    <row r="105" spans="1:7" x14ac:dyDescent="0.25">
      <c r="A105" s="93"/>
      <c r="B105" s="85"/>
      <c r="C105" s="83"/>
      <c r="D105" s="94"/>
      <c r="E105" s="94"/>
      <c r="F105" s="94"/>
      <c r="G105" s="94"/>
    </row>
    <row r="106" spans="1:7" x14ac:dyDescent="0.25">
      <c r="A106" s="93"/>
      <c r="B106" s="85"/>
      <c r="C106" s="83"/>
      <c r="D106" s="94"/>
      <c r="E106" s="94"/>
      <c r="F106" s="94"/>
      <c r="G106" s="94"/>
    </row>
    <row r="107" spans="1:7" x14ac:dyDescent="0.25">
      <c r="A107" s="93"/>
      <c r="B107" s="85"/>
      <c r="C107" s="83"/>
      <c r="D107" s="94"/>
      <c r="E107" s="94"/>
      <c r="F107" s="94"/>
      <c r="G107" s="94"/>
    </row>
    <row r="108" spans="1:7" x14ac:dyDescent="0.25">
      <c r="A108" s="93"/>
      <c r="B108" s="85"/>
      <c r="C108" s="83"/>
      <c r="D108" s="94"/>
      <c r="E108" s="94"/>
      <c r="F108" s="94"/>
      <c r="G108" s="94"/>
    </row>
    <row r="109" spans="1:7" x14ac:dyDescent="0.25">
      <c r="A109" s="93"/>
      <c r="B109" s="85"/>
      <c r="C109" s="83"/>
      <c r="D109" s="94"/>
      <c r="E109" s="94"/>
      <c r="F109" s="94"/>
      <c r="G109" s="94"/>
    </row>
    <row r="110" spans="1:7" x14ac:dyDescent="0.25">
      <c r="A110" s="93"/>
      <c r="B110" s="85"/>
      <c r="C110" s="83"/>
      <c r="D110" s="94"/>
      <c r="E110" s="94"/>
      <c r="F110" s="94"/>
      <c r="G110" s="94"/>
    </row>
    <row r="111" spans="1:7" x14ac:dyDescent="0.25">
      <c r="A111" s="93"/>
      <c r="B111" s="85"/>
      <c r="C111" s="83"/>
      <c r="D111" s="94"/>
      <c r="E111" s="94"/>
      <c r="F111" s="94"/>
      <c r="G111" s="94"/>
    </row>
    <row r="112" spans="1:7" x14ac:dyDescent="0.25">
      <c r="A112" s="93"/>
      <c r="B112" s="85"/>
      <c r="C112" s="83"/>
      <c r="D112" s="94"/>
      <c r="E112" s="94"/>
      <c r="F112" s="94"/>
      <c r="G112" s="94"/>
    </row>
    <row r="113" spans="1:7" x14ac:dyDescent="0.25">
      <c r="A113" s="93"/>
      <c r="B113" s="85"/>
      <c r="C113" s="83"/>
      <c r="D113" s="94"/>
      <c r="E113" s="94"/>
      <c r="F113" s="94"/>
      <c r="G113" s="94"/>
    </row>
    <row r="114" spans="1:7" x14ac:dyDescent="0.25">
      <c r="A114" s="93"/>
      <c r="B114" s="85"/>
      <c r="C114" s="83"/>
      <c r="D114" s="94"/>
      <c r="E114" s="94"/>
      <c r="F114" s="94"/>
      <c r="G114" s="94"/>
    </row>
    <row r="115" spans="1:7" x14ac:dyDescent="0.25">
      <c r="A115" s="93"/>
      <c r="B115" s="85"/>
      <c r="C115" s="83"/>
      <c r="D115" s="94"/>
      <c r="E115" s="94"/>
      <c r="F115" s="94"/>
      <c r="G115" s="94"/>
    </row>
    <row r="116" spans="1:7" x14ac:dyDescent="0.25">
      <c r="A116" s="93"/>
      <c r="B116" s="85"/>
      <c r="C116" s="83"/>
      <c r="D116" s="94"/>
      <c r="E116" s="94"/>
      <c r="F116" s="94"/>
      <c r="G116" s="94"/>
    </row>
    <row r="117" spans="1:7" x14ac:dyDescent="0.25">
      <c r="A117" s="93"/>
      <c r="B117" s="85"/>
      <c r="C117" s="83"/>
      <c r="D117" s="94"/>
      <c r="E117" s="94"/>
      <c r="F117" s="94"/>
      <c r="G117" s="94"/>
    </row>
    <row r="118" spans="1:7" x14ac:dyDescent="0.25">
      <c r="A118" s="93"/>
      <c r="B118" s="85"/>
      <c r="C118" s="83"/>
      <c r="D118" s="94"/>
      <c r="E118" s="94"/>
      <c r="F118" s="94"/>
      <c r="G118" s="94"/>
    </row>
    <row r="119" spans="1:7" x14ac:dyDescent="0.25">
      <c r="A119" s="93"/>
      <c r="B119" s="85"/>
      <c r="C119" s="83"/>
      <c r="D119" s="94"/>
      <c r="E119" s="94"/>
      <c r="F119" s="94"/>
      <c r="G119" s="94"/>
    </row>
    <row r="120" spans="1:7" x14ac:dyDescent="0.25">
      <c r="A120" s="93"/>
      <c r="B120" s="85"/>
      <c r="C120" s="83"/>
      <c r="D120" s="94"/>
      <c r="E120" s="94"/>
      <c r="F120" s="94"/>
      <c r="G120" s="94"/>
    </row>
    <row r="121" spans="1:7" x14ac:dyDescent="0.25">
      <c r="A121" s="93"/>
      <c r="B121" s="85"/>
      <c r="C121" s="83"/>
      <c r="D121" s="94"/>
      <c r="E121" s="94"/>
      <c r="F121" s="94"/>
      <c r="G121" s="94"/>
    </row>
    <row r="122" spans="1:7" x14ac:dyDescent="0.25">
      <c r="A122" s="93"/>
      <c r="B122" s="85"/>
      <c r="C122" s="83"/>
      <c r="D122" s="94"/>
      <c r="E122" s="94"/>
      <c r="F122" s="94"/>
      <c r="G122" s="94"/>
    </row>
    <row r="123" spans="1:7" x14ac:dyDescent="0.25">
      <c r="A123" s="93"/>
      <c r="B123" s="85"/>
      <c r="C123" s="83"/>
      <c r="D123" s="94"/>
      <c r="E123" s="94"/>
      <c r="F123" s="94"/>
      <c r="G123" s="94"/>
    </row>
    <row r="124" spans="1:7" x14ac:dyDescent="0.25">
      <c r="A124" s="93"/>
      <c r="B124" s="85"/>
      <c r="C124" s="83"/>
      <c r="D124" s="94"/>
      <c r="E124" s="94"/>
      <c r="F124" s="94"/>
      <c r="G124" s="94"/>
    </row>
    <row r="125" spans="1:7" x14ac:dyDescent="0.25">
      <c r="A125" s="93"/>
      <c r="B125" s="85"/>
      <c r="C125" s="83"/>
      <c r="D125" s="94"/>
      <c r="E125" s="94"/>
      <c r="F125" s="94"/>
      <c r="G125" s="94"/>
    </row>
    <row r="126" spans="1:7" x14ac:dyDescent="0.25">
      <c r="A126" s="93"/>
      <c r="B126" s="85"/>
      <c r="C126" s="83"/>
      <c r="D126" s="94"/>
      <c r="E126" s="94"/>
      <c r="F126" s="94"/>
      <c r="G126" s="94"/>
    </row>
    <row r="127" spans="1:7" x14ac:dyDescent="0.25">
      <c r="A127" s="93"/>
      <c r="B127" s="85"/>
      <c r="C127" s="83"/>
      <c r="D127" s="94"/>
      <c r="E127" s="94"/>
      <c r="F127" s="94"/>
      <c r="G127" s="94"/>
    </row>
    <row r="128" spans="1:7" x14ac:dyDescent="0.25">
      <c r="A128" s="93"/>
      <c r="B128" s="85"/>
      <c r="C128" s="83"/>
      <c r="D128" s="94"/>
      <c r="E128" s="94"/>
      <c r="F128" s="94"/>
      <c r="G128" s="94"/>
    </row>
    <row r="129" spans="1:7" x14ac:dyDescent="0.25">
      <c r="A129" s="93"/>
      <c r="B129" s="85"/>
      <c r="C129" s="83"/>
      <c r="D129" s="94"/>
      <c r="E129" s="94"/>
      <c r="F129" s="94"/>
      <c r="G129" s="94"/>
    </row>
    <row r="130" spans="1:7" x14ac:dyDescent="0.25">
      <c r="A130" s="93"/>
      <c r="B130" s="85"/>
      <c r="C130" s="83"/>
      <c r="D130" s="94"/>
      <c r="E130" s="94"/>
      <c r="F130" s="94"/>
      <c r="G130" s="94"/>
    </row>
    <row r="131" spans="1:7" x14ac:dyDescent="0.25">
      <c r="A131" s="93"/>
      <c r="B131" s="85"/>
      <c r="C131" s="83"/>
      <c r="D131" s="94"/>
      <c r="E131" s="94"/>
      <c r="F131" s="94"/>
      <c r="G131" s="9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0D5EA-4C10-47FD-AA00-92D053049BF8}">
  <dimension ref="A1:J40"/>
  <sheetViews>
    <sheetView workbookViewId="0">
      <selection activeCell="J34" sqref="J34"/>
    </sheetView>
  </sheetViews>
  <sheetFormatPr defaultRowHeight="15" x14ac:dyDescent="0.25"/>
  <cols>
    <col min="1" max="1" width="5.42578125" style="159" customWidth="1"/>
    <col min="2" max="2" width="7.7109375" style="159" customWidth="1"/>
    <col min="3" max="3" width="7.85546875" style="159" customWidth="1"/>
    <col min="4" max="4" width="60.28515625" style="159" customWidth="1"/>
    <col min="5" max="8" width="16.7109375" style="159" customWidth="1"/>
    <col min="9" max="10" width="25.7109375" style="159" customWidth="1"/>
    <col min="11" max="16384" width="9.140625" style="159"/>
  </cols>
  <sheetData>
    <row r="1" spans="1:10" x14ac:dyDescent="0.25">
      <c r="J1" s="128" t="s">
        <v>0</v>
      </c>
    </row>
    <row r="3" spans="1:10" ht="18.75" customHeight="1" x14ac:dyDescent="0.3">
      <c r="A3" s="242" t="s">
        <v>72</v>
      </c>
      <c r="B3" s="242"/>
      <c r="C3" s="242"/>
      <c r="D3" s="242"/>
      <c r="E3" s="242"/>
      <c r="F3" s="242"/>
      <c r="G3" s="242"/>
      <c r="H3" s="242"/>
      <c r="I3" s="242"/>
      <c r="J3" s="242"/>
    </row>
    <row r="5" spans="1:10" x14ac:dyDescent="0.25">
      <c r="C5" s="69" t="s">
        <v>1</v>
      </c>
      <c r="D5" s="160" t="s">
        <v>81</v>
      </c>
      <c r="G5" s="129"/>
      <c r="H5" s="129"/>
    </row>
    <row r="6" spans="1:10" x14ac:dyDescent="0.25">
      <c r="C6" s="69" t="s">
        <v>2</v>
      </c>
      <c r="D6" s="160" t="s">
        <v>3</v>
      </c>
    </row>
    <row r="7" spans="1:10" x14ac:dyDescent="0.25">
      <c r="E7" s="275"/>
      <c r="F7" s="275"/>
    </row>
    <row r="8" spans="1:10" ht="17.25" x14ac:dyDescent="0.25">
      <c r="D8" s="161" t="s">
        <v>4</v>
      </c>
      <c r="E8" s="221">
        <v>381.5</v>
      </c>
      <c r="F8" s="221" t="s">
        <v>83</v>
      </c>
      <c r="G8" s="162">
        <v>225.5</v>
      </c>
      <c r="H8" s="163" t="s">
        <v>77</v>
      </c>
    </row>
    <row r="9" spans="1:10" ht="18" x14ac:dyDescent="0.25">
      <c r="D9" s="130" t="s">
        <v>7</v>
      </c>
      <c r="E9" s="222">
        <v>2136</v>
      </c>
      <c r="F9" s="223" t="s">
        <v>84</v>
      </c>
      <c r="G9" s="164">
        <v>2136</v>
      </c>
      <c r="H9" s="157" t="s">
        <v>6</v>
      </c>
    </row>
    <row r="10" spans="1:10" x14ac:dyDescent="0.25">
      <c r="D10" s="69"/>
      <c r="E10" s="224"/>
      <c r="F10" s="225"/>
    </row>
    <row r="11" spans="1:10" ht="15.75" thickBot="1" x14ac:dyDescent="0.3">
      <c r="D11" s="69"/>
      <c r="E11" s="271" t="s">
        <v>75</v>
      </c>
      <c r="F11" s="271"/>
      <c r="G11" s="272" t="s">
        <v>76</v>
      </c>
      <c r="H11" s="272"/>
    </row>
    <row r="12" spans="1:10" ht="15.75" thickBot="1" x14ac:dyDescent="0.3">
      <c r="D12" s="165"/>
      <c r="E12" s="276" t="s">
        <v>79</v>
      </c>
      <c r="F12" s="277"/>
      <c r="G12" s="273" t="s">
        <v>79</v>
      </c>
      <c r="H12" s="274"/>
    </row>
    <row r="13" spans="1:10" ht="17.25" x14ac:dyDescent="0.25">
      <c r="B13" s="166" t="s">
        <v>8</v>
      </c>
      <c r="C13" s="167"/>
      <c r="D13" s="167"/>
      <c r="E13" s="226" t="s">
        <v>80</v>
      </c>
      <c r="F13" s="227" t="s">
        <v>10</v>
      </c>
      <c r="G13" s="168" t="s">
        <v>78</v>
      </c>
      <c r="H13" s="169" t="s">
        <v>10</v>
      </c>
      <c r="I13" s="170" t="s">
        <v>12</v>
      </c>
      <c r="J13" s="171" t="s">
        <v>13</v>
      </c>
    </row>
    <row r="14" spans="1:10" x14ac:dyDescent="0.25">
      <c r="B14" s="172"/>
      <c r="C14" s="173" t="s">
        <v>14</v>
      </c>
      <c r="D14" s="174"/>
      <c r="E14" s="228">
        <f>F14/$E$8</f>
        <v>0.29216251638269991</v>
      </c>
      <c r="F14" s="229">
        <v>111.46000000000001</v>
      </c>
      <c r="G14" s="175">
        <f>H14/$G$8</f>
        <v>0.28434589800443461</v>
      </c>
      <c r="H14" s="176">
        <f>'Annuiteetgraafik al 01.03.2022'!F17</f>
        <v>64.12</v>
      </c>
      <c r="I14" s="261" t="s">
        <v>15</v>
      </c>
      <c r="J14" s="263"/>
    </row>
    <row r="15" spans="1:10" x14ac:dyDescent="0.25">
      <c r="B15" s="177">
        <v>400</v>
      </c>
      <c r="C15" s="266" t="s">
        <v>16</v>
      </c>
      <c r="D15" s="267"/>
      <c r="E15" s="228">
        <f t="shared" ref="E15:E18" si="0">F15/$E$8</f>
        <v>1.6700028360748722</v>
      </c>
      <c r="F15" s="229">
        <v>637.10608196256374</v>
      </c>
      <c r="G15" s="175">
        <f>E15</f>
        <v>1.6700028360748722</v>
      </c>
      <c r="H15" s="176">
        <f>G15*$G$8</f>
        <v>376.58563953488368</v>
      </c>
      <c r="I15" s="262"/>
      <c r="J15" s="264"/>
    </row>
    <row r="16" spans="1:10" x14ac:dyDescent="0.25">
      <c r="B16" s="177">
        <v>100</v>
      </c>
      <c r="C16" s="178" t="s">
        <v>17</v>
      </c>
      <c r="D16" s="179"/>
      <c r="E16" s="228">
        <f t="shared" si="0"/>
        <v>0.3306684141546527</v>
      </c>
      <c r="F16" s="229">
        <v>126.15</v>
      </c>
      <c r="G16" s="175">
        <f t="shared" ref="G16:G18" si="1">E16</f>
        <v>0.3306684141546527</v>
      </c>
      <c r="H16" s="176">
        <f>G16*$G$8</f>
        <v>74.565727391874191</v>
      </c>
      <c r="I16" s="268" t="s">
        <v>82</v>
      </c>
      <c r="J16" s="264"/>
    </row>
    <row r="17" spans="2:10" x14ac:dyDescent="0.25">
      <c r="B17" s="177">
        <v>200</v>
      </c>
      <c r="C17" s="157" t="s">
        <v>18</v>
      </c>
      <c r="D17" s="180"/>
      <c r="E17" s="228">
        <f t="shared" si="0"/>
        <v>0.38196592398427259</v>
      </c>
      <c r="F17" s="229">
        <v>145.72</v>
      </c>
      <c r="G17" s="175">
        <f t="shared" si="1"/>
        <v>0.38196592398427259</v>
      </c>
      <c r="H17" s="176">
        <f t="shared" ref="H16:H18" si="2">G17*$G$8</f>
        <v>86.133315858453471</v>
      </c>
      <c r="I17" s="269"/>
      <c r="J17" s="264"/>
    </row>
    <row r="18" spans="2:10" x14ac:dyDescent="0.25">
      <c r="B18" s="177">
        <v>500</v>
      </c>
      <c r="C18" s="157" t="s">
        <v>19</v>
      </c>
      <c r="D18" s="180"/>
      <c r="E18" s="228">
        <f t="shared" si="0"/>
        <v>1.0668414154652688E-2</v>
      </c>
      <c r="F18" s="229">
        <v>4.07</v>
      </c>
      <c r="G18" s="175">
        <f t="shared" si="1"/>
        <v>1.0668414154652688E-2</v>
      </c>
      <c r="H18" s="176">
        <f t="shared" si="2"/>
        <v>2.4057273918741808</v>
      </c>
      <c r="I18" s="270"/>
      <c r="J18" s="265"/>
    </row>
    <row r="19" spans="2:10" x14ac:dyDescent="0.25">
      <c r="B19" s="181"/>
      <c r="C19" s="182" t="s">
        <v>20</v>
      </c>
      <c r="D19" s="182"/>
      <c r="E19" s="230">
        <f>SUM(E14:E18)</f>
        <v>2.6854681047511502</v>
      </c>
      <c r="F19" s="231">
        <f>SUM(F14:F18)</f>
        <v>1024.5060819625637</v>
      </c>
      <c r="G19" s="183">
        <f>SUM(G14:G18)</f>
        <v>2.6776514863728851</v>
      </c>
      <c r="H19" s="184">
        <f>SUM(H14:H18)</f>
        <v>603.81041017708549</v>
      </c>
      <c r="I19" s="185"/>
      <c r="J19" s="186"/>
    </row>
    <row r="20" spans="2:10" x14ac:dyDescent="0.25">
      <c r="B20" s="187"/>
      <c r="C20" s="188"/>
      <c r="D20" s="188"/>
      <c r="E20" s="232"/>
      <c r="F20" s="233"/>
      <c r="G20" s="189"/>
      <c r="H20" s="190"/>
      <c r="I20" s="191"/>
      <c r="J20" s="192"/>
    </row>
    <row r="21" spans="2:10" ht="17.25" x14ac:dyDescent="0.25">
      <c r="B21" s="193" t="s">
        <v>21</v>
      </c>
      <c r="C21" s="182"/>
      <c r="D21" s="182"/>
      <c r="E21" s="234" t="s">
        <v>80</v>
      </c>
      <c r="F21" s="235" t="s">
        <v>10</v>
      </c>
      <c r="G21" s="194" t="s">
        <v>78</v>
      </c>
      <c r="H21" s="195" t="s">
        <v>10</v>
      </c>
      <c r="I21" s="196" t="s">
        <v>12</v>
      </c>
      <c r="J21" s="197" t="s">
        <v>13</v>
      </c>
    </row>
    <row r="22" spans="2:10" ht="15" customHeight="1" x14ac:dyDescent="0.25">
      <c r="B22" s="177">
        <v>300</v>
      </c>
      <c r="C22" s="267" t="s">
        <v>22</v>
      </c>
      <c r="D22" s="278"/>
      <c r="E22" s="198">
        <f>F22/$E$8</f>
        <v>1.8995019659239842</v>
      </c>
      <c r="F22" s="199">
        <v>724.66</v>
      </c>
      <c r="G22" s="198">
        <f>E22</f>
        <v>1.8995019659239842</v>
      </c>
      <c r="H22" s="199">
        <f>G22*$G$8</f>
        <v>428.33769331585847</v>
      </c>
      <c r="I22" s="200" t="s">
        <v>23</v>
      </c>
      <c r="J22" s="279" t="s">
        <v>24</v>
      </c>
    </row>
    <row r="23" spans="2:10" x14ac:dyDescent="0.25">
      <c r="B23" s="177">
        <v>600</v>
      </c>
      <c r="C23" s="157" t="s">
        <v>25</v>
      </c>
      <c r="D23" s="180"/>
      <c r="E23" s="198"/>
      <c r="F23" s="199"/>
      <c r="G23" s="198"/>
      <c r="H23" s="199"/>
      <c r="I23" s="201"/>
      <c r="J23" s="280"/>
    </row>
    <row r="24" spans="2:10" x14ac:dyDescent="0.25">
      <c r="B24" s="177"/>
      <c r="C24" s="157">
        <v>610</v>
      </c>
      <c r="D24" s="180" t="s">
        <v>26</v>
      </c>
      <c r="E24" s="198">
        <f t="shared" ref="E23:E27" si="3">F24/$E$8</f>
        <v>0.25792922673656621</v>
      </c>
      <c r="F24" s="199">
        <v>98.4</v>
      </c>
      <c r="G24" s="198">
        <f t="shared" ref="G24:G27" si="4">E24</f>
        <v>0.25792922673656621</v>
      </c>
      <c r="H24" s="199">
        <f t="shared" ref="H24:H27" si="5">G24*$G$8</f>
        <v>58.163040629095683</v>
      </c>
      <c r="I24" s="281" t="s">
        <v>27</v>
      </c>
      <c r="J24" s="280"/>
    </row>
    <row r="25" spans="2:10" x14ac:dyDescent="0.25">
      <c r="B25" s="177"/>
      <c r="C25" s="157">
        <v>620</v>
      </c>
      <c r="D25" s="180" t="s">
        <v>28</v>
      </c>
      <c r="E25" s="198">
        <f t="shared" si="3"/>
        <v>0.58414154652686756</v>
      </c>
      <c r="F25" s="199">
        <v>222.85</v>
      </c>
      <c r="G25" s="198">
        <f t="shared" si="4"/>
        <v>0.58414154652686756</v>
      </c>
      <c r="H25" s="199">
        <f t="shared" si="5"/>
        <v>131.72391874180863</v>
      </c>
      <c r="I25" s="282"/>
      <c r="J25" s="280"/>
    </row>
    <row r="26" spans="2:10" x14ac:dyDescent="0.25">
      <c r="B26" s="177"/>
      <c r="C26" s="157">
        <v>630</v>
      </c>
      <c r="D26" s="180" t="s">
        <v>29</v>
      </c>
      <c r="E26" s="198">
        <f t="shared" si="3"/>
        <v>0.14516382699868938</v>
      </c>
      <c r="F26" s="199">
        <v>55.38</v>
      </c>
      <c r="G26" s="198">
        <f t="shared" si="4"/>
        <v>0.14516382699868938</v>
      </c>
      <c r="H26" s="199">
        <f t="shared" si="5"/>
        <v>32.734442988204457</v>
      </c>
      <c r="I26" s="283"/>
      <c r="J26" s="280"/>
    </row>
    <row r="27" spans="2:10" x14ac:dyDescent="0.25">
      <c r="B27" s="177">
        <v>700</v>
      </c>
      <c r="C27" s="267" t="s">
        <v>30</v>
      </c>
      <c r="D27" s="278"/>
      <c r="E27" s="198">
        <f>F27/$E$8</f>
        <v>1.7824377457404981E-2</v>
      </c>
      <c r="F27" s="199">
        <v>6.8</v>
      </c>
      <c r="G27" s="198">
        <f t="shared" si="4"/>
        <v>1.7824377457404981E-2</v>
      </c>
      <c r="H27" s="199">
        <f>G27*$G$8</f>
        <v>4.0193971166448232</v>
      </c>
      <c r="I27" s="202" t="s">
        <v>23</v>
      </c>
      <c r="J27" s="280"/>
    </row>
    <row r="28" spans="2:10" ht="15.75" thickBot="1" x14ac:dyDescent="0.3">
      <c r="B28" s="203"/>
      <c r="C28" s="204" t="s">
        <v>31</v>
      </c>
      <c r="D28" s="204"/>
      <c r="E28" s="205">
        <f>SUM(E22:E27)</f>
        <v>2.9045609436435122</v>
      </c>
      <c r="F28" s="206">
        <f>SUM(F22:F27)</f>
        <v>1108.0899999999999</v>
      </c>
      <c r="G28" s="205">
        <f t="shared" ref="E28:G28" si="6">SUM(G22:G27)</f>
        <v>2.9045609436435122</v>
      </c>
      <c r="H28" s="206">
        <f>SUM(H22:H27)</f>
        <v>654.97849279161198</v>
      </c>
      <c r="I28" s="207"/>
      <c r="J28" s="208"/>
    </row>
    <row r="29" spans="2:10" x14ac:dyDescent="0.25">
      <c r="B29" s="209"/>
      <c r="C29" s="165"/>
      <c r="D29" s="165"/>
      <c r="E29" s="236"/>
      <c r="F29" s="237"/>
      <c r="G29" s="210"/>
      <c r="H29" s="211"/>
      <c r="I29" s="212"/>
    </row>
    <row r="30" spans="2:10" x14ac:dyDescent="0.25">
      <c r="B30" s="284" t="s">
        <v>32</v>
      </c>
      <c r="C30" s="284"/>
      <c r="D30" s="284"/>
      <c r="E30" s="236">
        <f>E28+E19</f>
        <v>5.590029048394662</v>
      </c>
      <c r="F30" s="237">
        <f>F28+F19</f>
        <v>2132.5960819625634</v>
      </c>
      <c r="G30" s="210">
        <f>G28+G19</f>
        <v>5.5822124300163978</v>
      </c>
      <c r="H30" s="211">
        <f>H28+H19</f>
        <v>1258.7889029686976</v>
      </c>
      <c r="I30" s="212"/>
    </row>
    <row r="31" spans="2:10" x14ac:dyDescent="0.25">
      <c r="B31" s="209" t="s">
        <v>33</v>
      </c>
      <c r="C31" s="213"/>
      <c r="D31" s="214">
        <v>0.2</v>
      </c>
      <c r="E31" s="238">
        <f>E30*D31</f>
        <v>1.1180058096789325</v>
      </c>
      <c r="F31" s="237">
        <f>F30*D31</f>
        <v>426.5192163925127</v>
      </c>
      <c r="G31" s="215">
        <f>G30*D31</f>
        <v>1.1164424860032796</v>
      </c>
      <c r="H31" s="211">
        <f>H30*D31</f>
        <v>251.75778059373954</v>
      </c>
    </row>
    <row r="32" spans="2:10" x14ac:dyDescent="0.25">
      <c r="B32" s="165" t="s">
        <v>34</v>
      </c>
      <c r="C32" s="165"/>
      <c r="D32" s="165"/>
      <c r="E32" s="236">
        <f t="shared" ref="E32:G32" si="7">E31+E30</f>
        <v>6.708034858073594</v>
      </c>
      <c r="F32" s="237">
        <f>F31+F30</f>
        <v>2559.115298355076</v>
      </c>
      <c r="G32" s="210">
        <f t="shared" si="7"/>
        <v>6.6986549160196773</v>
      </c>
      <c r="H32" s="211">
        <f>H31+H30</f>
        <v>1510.546683562437</v>
      </c>
      <c r="I32" s="212"/>
    </row>
    <row r="33" spans="2:10" x14ac:dyDescent="0.25">
      <c r="B33" s="165" t="s">
        <v>35</v>
      </c>
      <c r="C33" s="165"/>
      <c r="D33" s="165"/>
      <c r="E33" s="239" t="s">
        <v>73</v>
      </c>
      <c r="F33" s="237">
        <f>F30*10</f>
        <v>21325.960819625634</v>
      </c>
      <c r="G33" s="216" t="s">
        <v>73</v>
      </c>
      <c r="H33" s="211">
        <f>H30*10</f>
        <v>12587.889029686976</v>
      </c>
      <c r="I33" s="131"/>
      <c r="J33" s="132"/>
    </row>
    <row r="34" spans="2:10" ht="15.75" thickBot="1" x14ac:dyDescent="0.3">
      <c r="B34" s="165" t="s">
        <v>36</v>
      </c>
      <c r="C34" s="165"/>
      <c r="D34" s="165"/>
      <c r="E34" s="240" t="s">
        <v>73</v>
      </c>
      <c r="F34" s="241">
        <f>F32*10</f>
        <v>25591.152983550761</v>
      </c>
      <c r="G34" s="217" t="s">
        <v>73</v>
      </c>
      <c r="H34" s="218">
        <f>H32*10</f>
        <v>15105.466835624371</v>
      </c>
      <c r="I34" s="133"/>
      <c r="J34" s="134"/>
    </row>
    <row r="35" spans="2:10" ht="15.75" x14ac:dyDescent="0.25">
      <c r="B35" s="219"/>
      <c r="C35" s="219"/>
      <c r="D35" s="219"/>
      <c r="E35" s="219"/>
      <c r="F35" s="219"/>
    </row>
    <row r="36" spans="2:10" ht="15.75" x14ac:dyDescent="0.25">
      <c r="B36" s="219"/>
      <c r="C36" s="219"/>
      <c r="D36" s="219"/>
      <c r="E36" s="219"/>
      <c r="F36" s="219"/>
    </row>
    <row r="37" spans="2:10" x14ac:dyDescent="0.25">
      <c r="B37" s="165" t="s">
        <v>37</v>
      </c>
      <c r="C37" s="165"/>
      <c r="D37" s="165"/>
      <c r="E37" s="165" t="s">
        <v>38</v>
      </c>
    </row>
    <row r="39" spans="2:10" x14ac:dyDescent="0.25">
      <c r="B39" s="220" t="s">
        <v>39</v>
      </c>
      <c r="C39" s="220"/>
      <c r="D39" s="220"/>
      <c r="E39" s="220" t="s">
        <v>39</v>
      </c>
      <c r="F39" s="220"/>
    </row>
    <row r="40" spans="2:10" ht="15.75" x14ac:dyDescent="0.25">
      <c r="B40" s="219"/>
      <c r="C40" s="219"/>
      <c r="D40" s="219"/>
      <c r="E40" s="219"/>
      <c r="F40" s="219"/>
    </row>
  </sheetData>
  <mergeCells count="15">
    <mergeCell ref="C22:D22"/>
    <mergeCell ref="J22:J27"/>
    <mergeCell ref="I24:I26"/>
    <mergeCell ref="C27:D27"/>
    <mergeCell ref="B30:D30"/>
    <mergeCell ref="I14:I15"/>
    <mergeCell ref="J14:J18"/>
    <mergeCell ref="C15:D15"/>
    <mergeCell ref="I16:I18"/>
    <mergeCell ref="A3:J3"/>
    <mergeCell ref="E11:F11"/>
    <mergeCell ref="G11:H11"/>
    <mergeCell ref="G12:H12"/>
    <mergeCell ref="E7:F7"/>
    <mergeCell ref="E12:F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H43"/>
  <sheetViews>
    <sheetView zoomScale="85" zoomScaleNormal="85" workbookViewId="0">
      <selection activeCell="G29" sqref="G29"/>
    </sheetView>
  </sheetViews>
  <sheetFormatPr defaultColWidth="9.140625" defaultRowHeight="15" x14ac:dyDescent="0.25"/>
  <cols>
    <col min="1" max="1" width="5.42578125" style="1" customWidth="1"/>
    <col min="2" max="2" width="7.7109375" style="1" customWidth="1"/>
    <col min="3" max="3" width="7.85546875" style="1" customWidth="1"/>
    <col min="4" max="4" width="59" style="1" customWidth="1"/>
    <col min="5" max="5" width="16.42578125" style="1" customWidth="1"/>
    <col min="6" max="6" width="16.5703125" style="1" customWidth="1"/>
    <col min="7" max="7" width="22.7109375" style="1" customWidth="1"/>
    <col min="8" max="8" width="23" style="1" customWidth="1"/>
    <col min="9" max="16384" width="9.140625" style="1"/>
  </cols>
  <sheetData>
    <row r="1" spans="1:8" x14ac:dyDescent="0.25">
      <c r="H1" s="69" t="s">
        <v>59</v>
      </c>
    </row>
    <row r="2" spans="1:8" ht="15" customHeight="1" x14ac:dyDescent="0.25"/>
    <row r="3" spans="1:8" ht="18.75" customHeight="1" x14ac:dyDescent="0.3">
      <c r="A3" s="285" t="s">
        <v>60</v>
      </c>
      <c r="B3" s="285"/>
      <c r="C3" s="285"/>
      <c r="D3" s="285"/>
      <c r="E3" s="285"/>
      <c r="F3" s="285"/>
      <c r="G3" s="285"/>
      <c r="H3" s="285"/>
    </row>
    <row r="4" spans="1:8" ht="16.5" customHeight="1" x14ac:dyDescent="0.25"/>
    <row r="5" spans="1:8" x14ac:dyDescent="0.25">
      <c r="C5" s="4" t="s">
        <v>1</v>
      </c>
      <c r="D5" s="5" t="s">
        <v>61</v>
      </c>
    </row>
    <row r="6" spans="1:8" x14ac:dyDescent="0.25">
      <c r="C6" s="4" t="s">
        <v>2</v>
      </c>
      <c r="D6" s="5" t="s">
        <v>62</v>
      </c>
    </row>
    <row r="8" spans="1:8" ht="14.25" customHeight="1" x14ac:dyDescent="0.25">
      <c r="D8" s="6" t="s">
        <v>63</v>
      </c>
      <c r="E8" s="7">
        <v>100</v>
      </c>
      <c r="F8" s="8" t="s">
        <v>5</v>
      </c>
      <c r="G8" s="9"/>
    </row>
    <row r="9" spans="1:8" ht="14.25" customHeight="1" x14ac:dyDescent="0.25">
      <c r="D9" s="6" t="s">
        <v>7</v>
      </c>
      <c r="E9" s="7">
        <v>1200</v>
      </c>
      <c r="F9" s="8" t="s">
        <v>5</v>
      </c>
      <c r="G9" s="9"/>
    </row>
    <row r="10" spans="1:8" ht="15.75" thickBot="1" x14ac:dyDescent="0.3">
      <c r="D10" s="9"/>
    </row>
    <row r="11" spans="1:8" ht="17.25" x14ac:dyDescent="0.25">
      <c r="B11" s="10" t="s">
        <v>8</v>
      </c>
      <c r="C11" s="61"/>
      <c r="D11" s="61"/>
      <c r="E11" s="11" t="s">
        <v>11</v>
      </c>
      <c r="F11" s="56" t="s">
        <v>10</v>
      </c>
      <c r="G11" s="53" t="s">
        <v>12</v>
      </c>
      <c r="H11" s="12" t="s">
        <v>13</v>
      </c>
    </row>
    <row r="12" spans="1:8" ht="15" customHeight="1" x14ac:dyDescent="0.25">
      <c r="B12" s="60"/>
      <c r="C12" s="52" t="s">
        <v>64</v>
      </c>
      <c r="D12" s="64"/>
      <c r="E12" s="16"/>
      <c r="F12" s="57">
        <f>ROUND(E12*$E$8,2)</f>
        <v>0</v>
      </c>
      <c r="G12" s="287" t="s">
        <v>65</v>
      </c>
      <c r="H12" s="14"/>
    </row>
    <row r="13" spans="1:8" ht="15" customHeight="1" x14ac:dyDescent="0.25">
      <c r="B13" s="15">
        <v>100</v>
      </c>
      <c r="C13" s="62" t="s">
        <v>17</v>
      </c>
      <c r="D13" s="63"/>
      <c r="E13" s="16"/>
      <c r="F13" s="57">
        <f t="shared" ref="F13:F18" si="0">ROUND(E13*$E$8,2)</f>
        <v>0</v>
      </c>
      <c r="G13" s="288"/>
      <c r="H13" s="14"/>
    </row>
    <row r="14" spans="1:8" ht="15" customHeight="1" x14ac:dyDescent="0.25">
      <c r="B14" s="15">
        <v>200</v>
      </c>
      <c r="C14" s="13" t="s">
        <v>18</v>
      </c>
      <c r="D14" s="52"/>
      <c r="E14" s="16"/>
      <c r="F14" s="57">
        <f t="shared" si="0"/>
        <v>0</v>
      </c>
      <c r="G14" s="288"/>
      <c r="H14" s="14"/>
    </row>
    <row r="15" spans="1:8" ht="15" customHeight="1" x14ac:dyDescent="0.25">
      <c r="B15" s="15">
        <v>300</v>
      </c>
      <c r="C15" s="250" t="s">
        <v>66</v>
      </c>
      <c r="D15" s="251"/>
      <c r="E15" s="16"/>
      <c r="F15" s="57">
        <f t="shared" si="0"/>
        <v>0</v>
      </c>
      <c r="G15" s="288"/>
      <c r="H15" s="14"/>
    </row>
    <row r="16" spans="1:8" ht="15" customHeight="1" x14ac:dyDescent="0.25">
      <c r="B16" s="15">
        <v>400</v>
      </c>
      <c r="C16" s="250" t="s">
        <v>16</v>
      </c>
      <c r="D16" s="251"/>
      <c r="E16" s="16"/>
      <c r="F16" s="57">
        <f t="shared" si="0"/>
        <v>0</v>
      </c>
      <c r="G16" s="288"/>
      <c r="H16" s="14"/>
    </row>
    <row r="17" spans="2:8" ht="15" customHeight="1" x14ac:dyDescent="0.25">
      <c r="B17" s="15">
        <v>500</v>
      </c>
      <c r="C17" s="13" t="s">
        <v>19</v>
      </c>
      <c r="D17" s="52"/>
      <c r="E17" s="16"/>
      <c r="F17" s="57">
        <f t="shared" si="0"/>
        <v>0</v>
      </c>
      <c r="G17" s="288"/>
      <c r="H17" s="14"/>
    </row>
    <row r="18" spans="2:8" ht="15" customHeight="1" x14ac:dyDescent="0.25">
      <c r="B18" s="15">
        <v>700</v>
      </c>
      <c r="C18" s="250" t="s">
        <v>67</v>
      </c>
      <c r="D18" s="251"/>
      <c r="E18" s="16"/>
      <c r="F18" s="57">
        <f t="shared" si="0"/>
        <v>0</v>
      </c>
      <c r="G18" s="289"/>
      <c r="H18" s="14"/>
    </row>
    <row r="19" spans="2:8" x14ac:dyDescent="0.25">
      <c r="B19" s="17"/>
      <c r="C19" s="18" t="s">
        <v>20</v>
      </c>
      <c r="D19" s="18"/>
      <c r="E19" s="19">
        <f>SUM(E12:E18)</f>
        <v>0</v>
      </c>
      <c r="F19" s="58">
        <f>SUM(F12:F18)</f>
        <v>0</v>
      </c>
      <c r="G19" s="54"/>
      <c r="H19" s="20"/>
    </row>
    <row r="20" spans="2:8" x14ac:dyDescent="0.25">
      <c r="B20" s="21"/>
      <c r="C20" s="22"/>
      <c r="D20" s="22"/>
      <c r="E20" s="23"/>
      <c r="F20" s="66"/>
      <c r="G20" s="68"/>
      <c r="H20" s="24"/>
    </row>
    <row r="21" spans="2:8" ht="17.25" x14ac:dyDescent="0.25">
      <c r="B21" s="25" t="s">
        <v>21</v>
      </c>
      <c r="C21" s="18"/>
      <c r="D21" s="18"/>
      <c r="E21" s="26" t="s">
        <v>11</v>
      </c>
      <c r="F21" s="65" t="s">
        <v>10</v>
      </c>
      <c r="G21" s="67" t="s">
        <v>12</v>
      </c>
      <c r="H21" s="27" t="s">
        <v>13</v>
      </c>
    </row>
    <row r="22" spans="2:8" ht="18.75" customHeight="1" x14ac:dyDescent="0.25">
      <c r="B22" s="15">
        <v>300</v>
      </c>
      <c r="C22" s="251" t="s">
        <v>68</v>
      </c>
      <c r="D22" s="255"/>
      <c r="E22" s="28"/>
      <c r="F22" s="57">
        <f t="shared" ref="F22:F27" si="1">ROUND(E22*$E$8,2)</f>
        <v>0</v>
      </c>
      <c r="G22" s="258" t="s">
        <v>69</v>
      </c>
      <c r="H22" s="29"/>
    </row>
    <row r="23" spans="2:8" x14ac:dyDescent="0.25">
      <c r="B23" s="15">
        <v>600</v>
      </c>
      <c r="C23" s="13" t="s">
        <v>25</v>
      </c>
      <c r="D23" s="52"/>
      <c r="E23" s="30"/>
      <c r="F23" s="57"/>
      <c r="G23" s="259"/>
      <c r="H23" s="31"/>
    </row>
    <row r="24" spans="2:8" ht="15" customHeight="1" x14ac:dyDescent="0.25">
      <c r="B24" s="15"/>
      <c r="C24" s="13">
        <v>610</v>
      </c>
      <c r="D24" s="52" t="s">
        <v>26</v>
      </c>
      <c r="E24" s="16"/>
      <c r="F24" s="57">
        <f t="shared" si="1"/>
        <v>0</v>
      </c>
      <c r="G24" s="259"/>
      <c r="H24" s="32"/>
    </row>
    <row r="25" spans="2:8" x14ac:dyDescent="0.25">
      <c r="B25" s="15"/>
      <c r="C25" s="13">
        <v>620</v>
      </c>
      <c r="D25" s="52" t="s">
        <v>28</v>
      </c>
      <c r="E25" s="16"/>
      <c r="F25" s="57">
        <f t="shared" si="1"/>
        <v>0</v>
      </c>
      <c r="G25" s="259"/>
      <c r="H25" s="32"/>
    </row>
    <row r="26" spans="2:8" x14ac:dyDescent="0.25">
      <c r="B26" s="15"/>
      <c r="C26" s="13">
        <v>630</v>
      </c>
      <c r="D26" s="52" t="s">
        <v>29</v>
      </c>
      <c r="E26" s="16"/>
      <c r="F26" s="57">
        <f t="shared" si="1"/>
        <v>0</v>
      </c>
      <c r="G26" s="259"/>
      <c r="H26" s="32"/>
    </row>
    <row r="27" spans="2:8" ht="16.5" customHeight="1" x14ac:dyDescent="0.25">
      <c r="B27" s="15">
        <v>700</v>
      </c>
      <c r="C27" s="251" t="s">
        <v>70</v>
      </c>
      <c r="D27" s="255"/>
      <c r="E27" s="30"/>
      <c r="F27" s="57">
        <f t="shared" si="1"/>
        <v>0</v>
      </c>
      <c r="G27" s="260"/>
      <c r="H27" s="33"/>
    </row>
    <row r="28" spans="2:8" ht="16.5" customHeight="1" x14ac:dyDescent="0.25">
      <c r="B28" s="15"/>
      <c r="C28" s="74" t="s">
        <v>71</v>
      </c>
      <c r="D28" s="74"/>
      <c r="E28" s="30"/>
      <c r="F28" s="76"/>
      <c r="G28" s="75"/>
      <c r="H28" s="108"/>
    </row>
    <row r="29" spans="2:8" ht="15" customHeight="1" thickBot="1" x14ac:dyDescent="0.3">
      <c r="B29" s="34"/>
      <c r="C29" s="35" t="s">
        <v>31</v>
      </c>
      <c r="D29" s="35"/>
      <c r="E29" s="36">
        <f>SUM(E22:E28)</f>
        <v>0</v>
      </c>
      <c r="F29" s="59">
        <f>SUM(F22:F28)</f>
        <v>0</v>
      </c>
      <c r="G29" s="55"/>
      <c r="H29" s="37"/>
    </row>
    <row r="30" spans="2:8" ht="17.25" customHeight="1" x14ac:dyDescent="0.25">
      <c r="B30" s="38"/>
      <c r="C30" s="9"/>
      <c r="D30" s="9"/>
      <c r="E30" s="39"/>
      <c r="F30" s="40"/>
      <c r="G30" s="41"/>
    </row>
    <row r="31" spans="2:8" ht="15" customHeight="1" x14ac:dyDescent="0.25">
      <c r="B31" s="244" t="s">
        <v>32</v>
      </c>
      <c r="C31" s="244"/>
      <c r="D31" s="244"/>
      <c r="E31" s="39">
        <f>E29+E19</f>
        <v>0</v>
      </c>
      <c r="F31" s="40">
        <f>ROUND(F29+F19,2)</f>
        <v>0</v>
      </c>
      <c r="G31" s="41"/>
    </row>
    <row r="32" spans="2:8" x14ac:dyDescent="0.25">
      <c r="B32" s="38" t="s">
        <v>33</v>
      </c>
      <c r="C32" s="42"/>
      <c r="D32" s="44">
        <v>0.2</v>
      </c>
      <c r="E32" s="43">
        <f>E31*D32</f>
        <v>0</v>
      </c>
      <c r="F32" s="40">
        <f>ROUND(F31*D32,2)</f>
        <v>0</v>
      </c>
    </row>
    <row r="33" spans="2:8" x14ac:dyDescent="0.25">
      <c r="B33" s="9" t="s">
        <v>34</v>
      </c>
      <c r="C33" s="9"/>
      <c r="D33" s="9"/>
      <c r="E33" s="45">
        <f>E32+E31</f>
        <v>0</v>
      </c>
      <c r="F33" s="40">
        <f>F32+F31</f>
        <v>0</v>
      </c>
      <c r="G33" s="41"/>
    </row>
    <row r="34" spans="2:8" x14ac:dyDescent="0.25">
      <c r="B34" s="9" t="s">
        <v>35</v>
      </c>
      <c r="C34" s="9"/>
      <c r="D34" s="9"/>
      <c r="E34" s="45"/>
      <c r="F34" s="40">
        <f>F31*G34</f>
        <v>0</v>
      </c>
      <c r="G34" s="46">
        <v>12</v>
      </c>
      <c r="H34" s="47" t="s">
        <v>45</v>
      </c>
    </row>
    <row r="35" spans="2:8" ht="15.75" thickBot="1" x14ac:dyDescent="0.3">
      <c r="B35" s="9" t="s">
        <v>36</v>
      </c>
      <c r="C35" s="9"/>
      <c r="D35" s="9"/>
      <c r="E35" s="48"/>
      <c r="F35" s="49">
        <f>F33*G35</f>
        <v>0</v>
      </c>
      <c r="G35" s="50">
        <v>12</v>
      </c>
      <c r="H35" s="51" t="s">
        <v>45</v>
      </c>
    </row>
    <row r="36" spans="2:8" ht="15.75" x14ac:dyDescent="0.25">
      <c r="B36" s="286"/>
      <c r="C36" s="286"/>
      <c r="D36" s="286"/>
      <c r="E36" s="286"/>
      <c r="F36" s="286"/>
      <c r="G36" s="3"/>
      <c r="H36" s="2"/>
    </row>
    <row r="37" spans="2:8" ht="15.75" x14ac:dyDescent="0.25">
      <c r="B37" s="2"/>
      <c r="C37" s="2"/>
      <c r="D37" s="2"/>
      <c r="E37" s="2"/>
      <c r="F37" s="2"/>
      <c r="G37" s="2"/>
      <c r="H37" s="2"/>
    </row>
    <row r="38" spans="2:8" ht="15.75" x14ac:dyDescent="0.25">
      <c r="B38" s="2"/>
      <c r="C38" s="2"/>
      <c r="D38" s="2"/>
      <c r="E38" s="2"/>
      <c r="F38" s="2"/>
      <c r="G38" s="2"/>
      <c r="H38" s="2"/>
    </row>
    <row r="39" spans="2:8" ht="15.75" x14ac:dyDescent="0.25">
      <c r="B39" s="2"/>
      <c r="C39" s="2"/>
      <c r="D39" s="2"/>
      <c r="E39" s="2"/>
      <c r="F39" s="2"/>
      <c r="G39" s="2"/>
      <c r="H39" s="2"/>
    </row>
    <row r="40" spans="2:8" x14ac:dyDescent="0.25">
      <c r="B40" s="9" t="s">
        <v>37</v>
      </c>
      <c r="C40" s="9"/>
      <c r="D40" s="9"/>
      <c r="E40" s="9" t="s">
        <v>38</v>
      </c>
    </row>
    <row r="42" spans="2:8" x14ac:dyDescent="0.25">
      <c r="B42" s="70" t="s">
        <v>39</v>
      </c>
      <c r="C42" s="70"/>
      <c r="D42" s="70"/>
      <c r="E42" s="70" t="s">
        <v>39</v>
      </c>
      <c r="F42" s="70"/>
      <c r="G42" s="70"/>
    </row>
    <row r="43" spans="2:8" ht="15.75" x14ac:dyDescent="0.25">
      <c r="B43" s="2"/>
      <c r="C43" s="2"/>
      <c r="D43" s="2"/>
      <c r="E43" s="2"/>
      <c r="F43" s="2"/>
      <c r="G43" s="2"/>
      <c r="H43" s="2"/>
    </row>
  </sheetData>
  <mergeCells count="10">
    <mergeCell ref="A3:H3"/>
    <mergeCell ref="C22:D22"/>
    <mergeCell ref="C27:D27"/>
    <mergeCell ref="B31:D31"/>
    <mergeCell ref="B36:F36"/>
    <mergeCell ref="G12:G18"/>
    <mergeCell ref="C15:D15"/>
    <mergeCell ref="C16:D16"/>
    <mergeCell ref="C18:D18"/>
    <mergeCell ref="G22:G2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67E39E-1CFC-46CD-8088-B6A982FB26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80711B-7CBA-4886-8CDC-7776B8D4D0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Lisa 3</vt:lpstr>
      <vt:lpstr>Annuiteetgraafik al 01.03.2022</vt:lpstr>
      <vt:lpstr>Abitabel</vt:lpstr>
      <vt:lpstr>turupõhine (erasektor)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Kerli Kikojan</cp:lastModifiedBy>
  <cp:revision/>
  <dcterms:created xsi:type="dcterms:W3CDTF">2009-11-20T06:24:07Z</dcterms:created>
  <dcterms:modified xsi:type="dcterms:W3CDTF">2022-02-04T12:54:21Z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ContentTypeId">
    <vt:lpwstr>0x01010040C1E66C1C12A5448E2DE15E59C4812C</vt:lpwstr>
  </property>
</Properties>
</file>